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shibu_tzaneen_gov_za/Documents/Documents/FINANCIAL MONTHLY REPORTS/Finance Reports 2025-2026/Finance Monthly Report SEPT 2025/"/>
    </mc:Choice>
  </mc:AlternateContent>
  <xr:revisionPtr revIDLastSave="114" documentId="8_{74A89F96-76FA-484E-8C45-3665892397BA}" xr6:coauthVersionLast="47" xr6:coauthVersionMax="47" xr10:uidLastSave="{DB94FDD3-75C6-4C58-8C93-2A22A519E4FE}"/>
  <bookViews>
    <workbookView xWindow="-108" yWindow="-108" windowWidth="23256" windowHeight="12456" activeTab="5" xr2:uid="{19202788-383A-4197-B56C-9DEE4C857920}"/>
  </bookViews>
  <sheets>
    <sheet name="Irregular 2025-26 WP" sheetId="29" r:id="rId1"/>
    <sheet name="July 2025 YTD" sheetId="2" state="hidden" r:id="rId2"/>
    <sheet name="Aug 2025" sheetId="28" r:id="rId3"/>
    <sheet name="Aug 2025 YTD" sheetId="27" r:id="rId4"/>
    <sheet name="Sept 2025" sheetId="32" r:id="rId5"/>
    <sheet name="Sept 2025 YTD" sheetId="33" r:id="rId6"/>
    <sheet name="JUNE 2025 YTD" sheetId="25" state="hidden" r:id="rId7"/>
  </sheets>
  <externalReferences>
    <externalReference r:id="rId8"/>
  </externalReferences>
  <definedNames>
    <definedName name="_xlnm._FilterDatabase" localSheetId="3" hidden="1">'Aug 2025 YTD'!$A$9:$AI$18</definedName>
    <definedName name="_xlnm._FilterDatabase" localSheetId="1" hidden="1">'July 2025 YTD'!$A$9:$AI$14</definedName>
    <definedName name="_xlnm._FilterDatabase" localSheetId="6" hidden="1">'JUNE 2025 YTD'!#REF!</definedName>
    <definedName name="_xlnm._FilterDatabase" localSheetId="5" hidden="1">'Sept 2025 YTD'!$A$9:$AI$20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2" l="1"/>
  <c r="L30" i="32"/>
  <c r="M40" i="33"/>
  <c r="X20" i="33"/>
  <c r="N22" i="33"/>
  <c r="Z30" i="33"/>
  <c r="Z29" i="33"/>
  <c r="X28" i="27"/>
  <c r="X31" i="33"/>
  <c r="W17" i="33"/>
  <c r="V17" i="33"/>
  <c r="U17" i="33"/>
  <c r="T17" i="33"/>
  <c r="S17" i="33"/>
  <c r="R17" i="33"/>
  <c r="X17" i="33" s="1"/>
  <c r="Q17" i="33"/>
  <c r="P17" i="33"/>
  <c r="O17" i="33"/>
  <c r="W18" i="33"/>
  <c r="V18" i="33"/>
  <c r="U18" i="33"/>
  <c r="T18" i="33"/>
  <c r="S18" i="33"/>
  <c r="R18" i="33"/>
  <c r="Q18" i="33"/>
  <c r="P18" i="33"/>
  <c r="O18" i="33"/>
  <c r="Z28" i="33"/>
  <c r="AA28" i="33" s="1"/>
  <c r="Z27" i="33"/>
  <c r="AA27" i="33" s="1"/>
  <c r="Z26" i="33"/>
  <c r="AA26" i="33" s="1"/>
  <c r="Z25" i="33"/>
  <c r="Z24" i="33"/>
  <c r="L20" i="33"/>
  <c r="L22" i="33" s="1"/>
  <c r="W16" i="33"/>
  <c r="V16" i="33"/>
  <c r="U16" i="33"/>
  <c r="T16" i="33"/>
  <c r="S16" i="33"/>
  <c r="R16" i="33"/>
  <c r="Q16" i="33"/>
  <c r="P16" i="33"/>
  <c r="O16" i="33"/>
  <c r="N16" i="33"/>
  <c r="W15" i="33"/>
  <c r="V15" i="33"/>
  <c r="U15" i="33"/>
  <c r="T15" i="33"/>
  <c r="S15" i="33"/>
  <c r="R15" i="33"/>
  <c r="Q15" i="33"/>
  <c r="P15" i="33"/>
  <c r="O15" i="33"/>
  <c r="N15" i="33"/>
  <c r="W14" i="33"/>
  <c r="V14" i="33"/>
  <c r="U14" i="33"/>
  <c r="T14" i="33"/>
  <c r="S14" i="33"/>
  <c r="R14" i="33"/>
  <c r="Q14" i="33"/>
  <c r="P14" i="33"/>
  <c r="O14" i="33"/>
  <c r="N14" i="33"/>
  <c r="W13" i="33"/>
  <c r="V13" i="33"/>
  <c r="U13" i="33"/>
  <c r="T13" i="33"/>
  <c r="S13" i="33"/>
  <c r="R13" i="33"/>
  <c r="Q13" i="33"/>
  <c r="P13" i="33"/>
  <c r="O13" i="33"/>
  <c r="N13" i="33"/>
  <c r="W12" i="33"/>
  <c r="V12" i="33"/>
  <c r="U12" i="33"/>
  <c r="T12" i="33"/>
  <c r="S12" i="33"/>
  <c r="R12" i="33"/>
  <c r="Q12" i="33"/>
  <c r="P12" i="33"/>
  <c r="O12" i="33"/>
  <c r="N12" i="33"/>
  <c r="M12" i="33"/>
  <c r="W11" i="33"/>
  <c r="V11" i="33"/>
  <c r="U11" i="33"/>
  <c r="T11" i="33"/>
  <c r="S11" i="33"/>
  <c r="R11" i="33"/>
  <c r="Q11" i="33"/>
  <c r="P11" i="33"/>
  <c r="O11" i="33"/>
  <c r="N11" i="33"/>
  <c r="M11" i="33"/>
  <c r="W10" i="33"/>
  <c r="V10" i="33"/>
  <c r="U10" i="33"/>
  <c r="T10" i="33"/>
  <c r="S10" i="33"/>
  <c r="R10" i="33"/>
  <c r="Q10" i="33"/>
  <c r="P10" i="33"/>
  <c r="O10" i="33"/>
  <c r="N10" i="33"/>
  <c r="M10" i="33"/>
  <c r="X18" i="33" l="1"/>
  <c r="S20" i="33"/>
  <c r="X11" i="33"/>
  <c r="Q20" i="33"/>
  <c r="P20" i="33"/>
  <c r="M20" i="33"/>
  <c r="AA36" i="33" s="1"/>
  <c r="X10" i="33"/>
  <c r="U20" i="33"/>
  <c r="V20" i="33"/>
  <c r="X16" i="33"/>
  <c r="X15" i="33"/>
  <c r="M22" i="33"/>
  <c r="X14" i="33"/>
  <c r="AA29" i="33" s="1"/>
  <c r="N20" i="33"/>
  <c r="AA37" i="33" s="1"/>
  <c r="X13" i="33"/>
  <c r="O20" i="33"/>
  <c r="R20" i="33"/>
  <c r="X12" i="33"/>
  <c r="W20" i="33"/>
  <c r="AA35" i="33"/>
  <c r="T20" i="33"/>
  <c r="C10" i="29"/>
  <c r="D24" i="29"/>
  <c r="D26" i="29"/>
  <c r="J32" i="32"/>
  <c r="M31" i="32"/>
  <c r="M30" i="32"/>
  <c r="L29" i="32"/>
  <c r="M29" i="32" s="1"/>
  <c r="L28" i="32"/>
  <c r="M28" i="32" s="1"/>
  <c r="L27" i="32"/>
  <c r="M27" i="32" s="1"/>
  <c r="L26" i="32"/>
  <c r="M26" i="32" s="1"/>
  <c r="L25" i="32"/>
  <c r="M25" i="32" s="1"/>
  <c r="K14" i="32"/>
  <c r="AA30" i="33" l="1"/>
  <c r="AA31" i="33" s="1"/>
  <c r="AA39" i="33"/>
  <c r="O22" i="33"/>
  <c r="P22" i="33" s="1"/>
  <c r="Q22" i="33" s="1"/>
  <c r="R22" i="33" s="1"/>
  <c r="S22" i="33" s="1"/>
  <c r="T22" i="33" s="1"/>
  <c r="U22" i="33" s="1"/>
  <c r="V22" i="33" s="1"/>
  <c r="W22" i="33" s="1"/>
  <c r="Z31" i="33"/>
  <c r="L32" i="32"/>
  <c r="M32" i="32"/>
  <c r="M26" i="29"/>
  <c r="L26" i="29"/>
  <c r="F26" i="29"/>
  <c r="E26" i="29"/>
  <c r="D9" i="29" s="1"/>
  <c r="M18" i="29"/>
  <c r="L18" i="29"/>
  <c r="K18" i="29"/>
  <c r="M17" i="29"/>
  <c r="L17" i="29"/>
  <c r="K17" i="29"/>
  <c r="G17" i="29"/>
  <c r="M16" i="29"/>
  <c r="L16" i="29"/>
  <c r="K16" i="29"/>
  <c r="G16" i="29"/>
  <c r="R16" i="29" s="1"/>
  <c r="M14" i="29"/>
  <c r="L14" i="29"/>
  <c r="K14" i="29"/>
  <c r="M13" i="29"/>
  <c r="L13" i="29"/>
  <c r="K13" i="29"/>
  <c r="M12" i="29"/>
  <c r="L12" i="29"/>
  <c r="K12" i="29"/>
  <c r="L10" i="29"/>
  <c r="J10" i="29"/>
  <c r="J26" i="29" s="1"/>
  <c r="I9" i="29" s="1"/>
  <c r="I26" i="29" s="1"/>
  <c r="H9" i="29" s="1"/>
  <c r="H26" i="29" s="1"/>
  <c r="G9" i="29" s="1"/>
  <c r="G10" i="29"/>
  <c r="P9" i="29"/>
  <c r="P8" i="29"/>
  <c r="AI34" i="33" l="1"/>
  <c r="G26" i="29"/>
  <c r="P10" i="29"/>
  <c r="K26" i="29"/>
  <c r="AA28" i="27" l="1"/>
  <c r="AA27" i="27"/>
  <c r="AA24" i="27"/>
  <c r="M33" i="28"/>
  <c r="M32" i="28"/>
  <c r="AA25" i="2"/>
  <c r="AA24" i="2"/>
  <c r="AA23" i="2"/>
  <c r="X24" i="2"/>
  <c r="M28" i="28" l="1"/>
  <c r="M29" i="28"/>
  <c r="M30" i="28"/>
  <c r="M31" i="28"/>
  <c r="M34" i="28"/>
  <c r="M27" i="28"/>
  <c r="J34" i="28"/>
  <c r="L33" i="28"/>
  <c r="L32" i="28"/>
  <c r="L31" i="28"/>
  <c r="L30" i="28"/>
  <c r="L29" i="28"/>
  <c r="L28" i="28"/>
  <c r="L27" i="28"/>
  <c r="AA21" i="2"/>
  <c r="AA22" i="2"/>
  <c r="AA20" i="2"/>
  <c r="M20" i="27"/>
  <c r="AA25" i="27"/>
  <c r="AA26" i="27"/>
  <c r="Z28" i="27"/>
  <c r="Z27" i="27"/>
  <c r="W14" i="27"/>
  <c r="V14" i="27"/>
  <c r="U14" i="27"/>
  <c r="T14" i="27"/>
  <c r="S14" i="27"/>
  <c r="R14" i="27"/>
  <c r="Q14" i="27"/>
  <c r="P14" i="27"/>
  <c r="O14" i="27"/>
  <c r="N14" i="27"/>
  <c r="X14" i="27"/>
  <c r="W13" i="27"/>
  <c r="V13" i="27"/>
  <c r="U13" i="27"/>
  <c r="T13" i="27"/>
  <c r="S13" i="27"/>
  <c r="R13" i="27"/>
  <c r="Q13" i="27"/>
  <c r="P13" i="27"/>
  <c r="O13" i="27"/>
  <c r="N13" i="27"/>
  <c r="X13" i="27"/>
  <c r="W15" i="27"/>
  <c r="V15" i="27"/>
  <c r="U15" i="27"/>
  <c r="T15" i="27"/>
  <c r="S15" i="27"/>
  <c r="R15" i="27"/>
  <c r="Q15" i="27"/>
  <c r="P15" i="27"/>
  <c r="O15" i="27"/>
  <c r="N15" i="27"/>
  <c r="X15" i="27"/>
  <c r="W16" i="27"/>
  <c r="V16" i="27"/>
  <c r="U16" i="27"/>
  <c r="T16" i="27"/>
  <c r="S16" i="27"/>
  <c r="R16" i="27"/>
  <c r="Q16" i="27"/>
  <c r="P16" i="27"/>
  <c r="O16" i="27"/>
  <c r="N16" i="27"/>
  <c r="X16" i="27"/>
  <c r="K16" i="28"/>
  <c r="L34" i="28" l="1"/>
  <c r="X29" i="27"/>
  <c r="M36" i="27" s="1"/>
  <c r="Z26" i="27"/>
  <c r="Z25" i="27"/>
  <c r="Z24" i="27"/>
  <c r="Z23" i="27"/>
  <c r="Z22" i="27"/>
  <c r="L18" i="27"/>
  <c r="AA33" i="27" s="1"/>
  <c r="W12" i="27"/>
  <c r="V12" i="27"/>
  <c r="U12" i="27"/>
  <c r="T12" i="27"/>
  <c r="S12" i="27"/>
  <c r="R12" i="27"/>
  <c r="Q12" i="27"/>
  <c r="P12" i="27"/>
  <c r="O12" i="27"/>
  <c r="N12" i="27"/>
  <c r="M12" i="27"/>
  <c r="W11" i="27"/>
  <c r="V11" i="27"/>
  <c r="U11" i="27"/>
  <c r="T11" i="27"/>
  <c r="S11" i="27"/>
  <c r="R11" i="27"/>
  <c r="Q11" i="27"/>
  <c r="P11" i="27"/>
  <c r="O11" i="27"/>
  <c r="N11" i="27"/>
  <c r="M11" i="27"/>
  <c r="W10" i="27"/>
  <c r="V10" i="27"/>
  <c r="U10" i="27"/>
  <c r="T10" i="27"/>
  <c r="S10" i="27"/>
  <c r="R10" i="27"/>
  <c r="Q10" i="27"/>
  <c r="P10" i="27"/>
  <c r="O10" i="27"/>
  <c r="N10" i="27"/>
  <c r="M10" i="27"/>
  <c r="R18" i="27" l="1"/>
  <c r="U18" i="27"/>
  <c r="S18" i="27"/>
  <c r="O18" i="27"/>
  <c r="P18" i="27"/>
  <c r="T18" i="27"/>
  <c r="X12" i="27"/>
  <c r="X11" i="27"/>
  <c r="X10" i="27"/>
  <c r="X18" i="27" s="1"/>
  <c r="W18" i="27"/>
  <c r="M18" i="27"/>
  <c r="AA34" i="27" s="1"/>
  <c r="N18" i="27"/>
  <c r="AA35" i="27" s="1"/>
  <c r="Q18" i="27"/>
  <c r="V18" i="27"/>
  <c r="L20" i="27"/>
  <c r="X25" i="2"/>
  <c r="Z24" i="2"/>
  <c r="Z23" i="2"/>
  <c r="Z19" i="2"/>
  <c r="Z20" i="2"/>
  <c r="Z21" i="2"/>
  <c r="Z22" i="2"/>
  <c r="AA37" i="27" l="1"/>
  <c r="AA29" i="27"/>
  <c r="N20" i="27"/>
  <c r="O20" i="27" s="1"/>
  <c r="P20" i="27" s="1"/>
  <c r="Q20" i="27" s="1"/>
  <c r="R20" i="27" s="1"/>
  <c r="S20" i="27" s="1"/>
  <c r="T20" i="27" s="1"/>
  <c r="U20" i="27" s="1"/>
  <c r="V20" i="27" s="1"/>
  <c r="W20" i="27" s="1"/>
  <c r="Z29" i="27"/>
  <c r="AI32" i="27" s="1"/>
  <c r="L14" i="2"/>
  <c r="M10" i="2" l="1"/>
  <c r="W10" i="2"/>
  <c r="V10" i="2"/>
  <c r="U10" i="2"/>
  <c r="T10" i="2"/>
  <c r="S10" i="2"/>
  <c r="R10" i="2"/>
  <c r="Q10" i="2"/>
  <c r="P10" i="2"/>
  <c r="O10" i="2"/>
  <c r="N10" i="2"/>
  <c r="W11" i="2"/>
  <c r="V11" i="2"/>
  <c r="U11" i="2"/>
  <c r="T11" i="2"/>
  <c r="S11" i="2"/>
  <c r="R11" i="2"/>
  <c r="Q11" i="2"/>
  <c r="P11" i="2"/>
  <c r="O11" i="2"/>
  <c r="N11" i="2"/>
  <c r="M11" i="2"/>
  <c r="W12" i="2"/>
  <c r="V12" i="2"/>
  <c r="U12" i="2"/>
  <c r="T12" i="2"/>
  <c r="S12" i="2"/>
  <c r="R12" i="2"/>
  <c r="Q12" i="2"/>
  <c r="P12" i="2"/>
  <c r="O12" i="2"/>
  <c r="N12" i="2"/>
  <c r="M12" i="2"/>
  <c r="R14" i="2" l="1"/>
  <c r="S14" i="2"/>
  <c r="U14" i="2"/>
  <c r="X12" i="2"/>
  <c r="V14" i="2"/>
  <c r="T14" i="2"/>
  <c r="O14" i="2"/>
  <c r="W14" i="2"/>
  <c r="P14" i="2"/>
  <c r="X10" i="2"/>
  <c r="M14" i="2"/>
  <c r="AA30" i="2" s="1"/>
  <c r="Q14" i="2"/>
  <c r="X11" i="2"/>
  <c r="Z18" i="2"/>
  <c r="N14" i="2" l="1"/>
  <c r="AA31" i="2" s="1"/>
  <c r="X14" i="2"/>
  <c r="AA29" i="2"/>
  <c r="L16" i="2"/>
  <c r="M16" i="2" s="1"/>
  <c r="N16" i="2" s="1"/>
  <c r="O16" i="2" s="1"/>
  <c r="P16" i="2" s="1"/>
  <c r="Q16" i="2" s="1"/>
  <c r="R16" i="2" s="1"/>
  <c r="AA33" i="2" l="1"/>
  <c r="Z25" i="2"/>
  <c r="S16" i="2"/>
  <c r="T16" i="2" s="1"/>
  <c r="U16" i="2" s="1"/>
  <c r="V16" i="2" s="1"/>
  <c r="W16" i="2" s="1"/>
  <c r="AI28" i="2" l="1"/>
  <c r="C9" i="29" l="1"/>
  <c r="C26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Mokgadi Sono</author>
    <author>tc={8384FF0C-F985-451A-9123-DE1E3EC36E2F}</author>
    <author>tc={A56F191A-B363-4392-B037-E897916F4EEF}</author>
  </authors>
  <commentList>
    <comment ref="G10" authorId="0" shapeId="0" xr:uid="{7269451E-0AD2-4EE6-8F8C-976D72683600}">
      <text/>
    </comment>
    <comment ref="E11" authorId="1" shapeId="0" xr:uid="{8384FF0C-F985-451A-9123-DE1E3EC36E2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Corrections done after UIF Investigations by Risk Officials
</t>
      </text>
    </comment>
    <comment ref="G16" authorId="2" shapeId="0" xr:uid="{A56F191A-B363-4392-B037-E897916F4E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Focus Outsourcing &amp; Contour Technology amounting to R383'345.27 written off after receiving detailed council item </t>
      </text>
    </comment>
  </commentList>
</comments>
</file>

<file path=xl/sharedStrings.xml><?xml version="1.0" encoding="utf-8"?>
<sst xmlns="http://schemas.openxmlformats.org/spreadsheetml/2006/main" count="511" uniqueCount="152">
  <si>
    <t>ANNEXURE A</t>
  </si>
  <si>
    <t>Name of Municipality: Greater Tzaneen Municipality</t>
  </si>
  <si>
    <t>No</t>
  </si>
  <si>
    <t>Date ofdiscovery</t>
  </si>
  <si>
    <t xml:space="preserve">Date Reported to Accounting Officer </t>
  </si>
  <si>
    <t>Transaction details</t>
  </si>
  <si>
    <t>Person Liable (Official or Political Office Bearer)</t>
  </si>
  <si>
    <t>Type of Prohibited Expenditure</t>
  </si>
  <si>
    <t>Status</t>
  </si>
  <si>
    <t xml:space="preserve">Date of Payment </t>
  </si>
  <si>
    <t>Payment Number</t>
  </si>
  <si>
    <t xml:space="preserve">Description of Incident </t>
  </si>
  <si>
    <t>Vendor name</t>
  </si>
  <si>
    <t>UI</t>
  </si>
  <si>
    <t>DP</t>
  </si>
  <si>
    <t>CC</t>
  </si>
  <si>
    <t>TR</t>
  </si>
  <si>
    <t>P</t>
  </si>
  <si>
    <t>WO</t>
  </si>
  <si>
    <t>General comments</t>
  </si>
  <si>
    <t>. Bids advertised for less than the minimum required days(SCMU 28/2020)</t>
  </si>
  <si>
    <t>Electrical Department</t>
  </si>
  <si>
    <t>COMAF NO.</t>
  </si>
  <si>
    <t>COMAF DESCRIPTION.</t>
  </si>
  <si>
    <t>Contract Commencement date</t>
  </si>
  <si>
    <t>Contract Termination date</t>
  </si>
  <si>
    <t>Newly Identified CY 2023/24</t>
  </si>
  <si>
    <t>COMAF 10(1&amp;3)</t>
  </si>
  <si>
    <t>Bids advertised for less than the minimum required days(SCMU 28/2020)                                   Preference point system not used to allocate work to suppliers on the panel</t>
  </si>
  <si>
    <t>MM</t>
  </si>
  <si>
    <t>Corporate Serv.</t>
  </si>
  <si>
    <t xml:space="preserve">Comm </t>
  </si>
  <si>
    <t xml:space="preserve">BTO </t>
  </si>
  <si>
    <t>PED</t>
  </si>
  <si>
    <t>Electrical Servi.</t>
  </si>
  <si>
    <t>Engineering Serv.</t>
  </si>
  <si>
    <t>Q1</t>
  </si>
  <si>
    <t>Apr 2025 Amount</t>
  </si>
  <si>
    <t>May 2025 Amount</t>
  </si>
  <si>
    <t>June 2025 Amount</t>
  </si>
  <si>
    <t>Bids advertised for less than the minimum required days(SCMU 26/2021)                                   Preference point system not used to allocate work to suppliers on the panel</t>
  </si>
  <si>
    <t>MASHP (INSTALLATION OF FENCE VARIOUS MINI SUB-STATION) 8564 RETENTION PAYOUT</t>
  </si>
  <si>
    <t>Engineering Services</t>
  </si>
  <si>
    <t>Irregular Register 2025/2026</t>
  </si>
  <si>
    <t>Register of Irregular Expenditure 2025/2026</t>
  </si>
  <si>
    <t>MASHP (8597) HIGHMAST KHUJWANA -RETENTION PAYOUT</t>
  </si>
  <si>
    <t>28/07/2025</t>
  </si>
  <si>
    <t>15/34716</t>
  </si>
  <si>
    <t>July 2025 Amount</t>
  </si>
  <si>
    <t>Aug 2025 Amount</t>
  </si>
  <si>
    <t>Sept 2025 Amount</t>
  </si>
  <si>
    <t>Oct 2025 Amount</t>
  </si>
  <si>
    <t>Nov 2025 Amount</t>
  </si>
  <si>
    <t>Dec 2025 Amount</t>
  </si>
  <si>
    <t>Jan 2026 Amount</t>
  </si>
  <si>
    <t>Feb 2026 Amount</t>
  </si>
  <si>
    <t>Mar 2026 Amount</t>
  </si>
  <si>
    <t>15/34715</t>
  </si>
  <si>
    <t>BUKUTA BK (POTHOLES REPAIRS -NKOWA NKOWA ) -148</t>
  </si>
  <si>
    <t>11/07/2025</t>
  </si>
  <si>
    <t>15/34455</t>
  </si>
  <si>
    <t>Total Amount YTD  JUNE 2026</t>
  </si>
  <si>
    <t>PREPARED BY: ____________________________________________</t>
  </si>
  <si>
    <t>VERIFIED BY: _____________________________________________</t>
  </si>
  <si>
    <t>APPROVED BY: _____________________________________________</t>
  </si>
  <si>
    <t>16/02/2024</t>
  </si>
  <si>
    <t>Bids advertised for less than the minimum required days(SCMU 25/2021)                                   Preference point system not used to allocate work to suppliers on the panel</t>
  </si>
  <si>
    <t>Engineering Services Department</t>
  </si>
  <si>
    <t>Bids not advertised for a minimum required number of days- no information supproted the tender being advertised for a shorter period of time</t>
  </si>
  <si>
    <t>31/12/2024</t>
  </si>
  <si>
    <t>Engineering Services Dept</t>
  </si>
  <si>
    <t>O/B</t>
  </si>
  <si>
    <t>035/078/1313</t>
  </si>
  <si>
    <t>Amount</t>
  </si>
  <si>
    <t>SCMU</t>
  </si>
  <si>
    <t>Invoice Number</t>
  </si>
  <si>
    <t>KWANANO TRADING (VEGETATION CONTROL 11 &amp; 33 KV LINE TZANEEN)ORDER</t>
  </si>
  <si>
    <t>p</t>
  </si>
  <si>
    <t>MASHP (INSTALLATION OF FENCE VARIOUS MINI SUB-STATION) 8564</t>
  </si>
  <si>
    <t>MALOKA MACHABA (POTHOLE REPAIRS)-148</t>
  </si>
  <si>
    <t>RIKATEC (Pty) Ltd</t>
  </si>
  <si>
    <t xml:space="preserve">BOULDERS INVESTMENTS </t>
  </si>
  <si>
    <t>ASPIRE SAFETY CONSULTANTS</t>
  </si>
  <si>
    <t>SCMU 28/2020</t>
  </si>
  <si>
    <t>SCMU 26/2021</t>
  </si>
  <si>
    <t>SCM 28/2020</t>
  </si>
  <si>
    <t>01/11/2020</t>
  </si>
  <si>
    <t>30/06/2023</t>
  </si>
  <si>
    <t>28/08/2025</t>
  </si>
  <si>
    <t>26/08/2025</t>
  </si>
  <si>
    <t>18/08/2025</t>
  </si>
  <si>
    <t>22/03/2023</t>
  </si>
  <si>
    <t>29/06/2023</t>
  </si>
  <si>
    <t>31/05/2024</t>
  </si>
  <si>
    <t>07/08/2025</t>
  </si>
  <si>
    <t>INV0825</t>
  </si>
  <si>
    <t>15\35442</t>
  </si>
  <si>
    <t>INV 00003</t>
  </si>
  <si>
    <t>15/35340</t>
  </si>
  <si>
    <t>002/2025</t>
  </si>
  <si>
    <t>15/35155</t>
  </si>
  <si>
    <t>INV 003</t>
  </si>
  <si>
    <t>15/34913</t>
  </si>
  <si>
    <t>EROL CONSTRUCTION AND PROJECT (HIGHMAST XIHOKO) - 8488</t>
  </si>
  <si>
    <t>SCMU 25/2021</t>
  </si>
  <si>
    <t>MARUNGANE PROJECTS (CONSTRUC OF GA CHULTZ BRIDGE) - 1262 RETENTION PAYOUT</t>
  </si>
  <si>
    <t>Register of Fruitless and Wasteful Expenditure 2025/2026</t>
  </si>
  <si>
    <t>GREATER TZANEEN MUNICIPALITY</t>
  </si>
  <si>
    <t>ANNEXURE B</t>
  </si>
  <si>
    <t xml:space="preserve">NOTE 46 </t>
  </si>
  <si>
    <t>LEAD SCHEDULE:   IRREGULAR EXPENDITURE</t>
  </si>
  <si>
    <t>2024/2025</t>
  </si>
  <si>
    <t>2023/2024</t>
  </si>
  <si>
    <t>2022/2023</t>
  </si>
  <si>
    <t>2021/2022</t>
  </si>
  <si>
    <t>2020/2021</t>
  </si>
  <si>
    <t>2019/2022</t>
  </si>
  <si>
    <t>Add: Irregular expenditure - current year</t>
  </si>
  <si>
    <t xml:space="preserve">Irregular Expenditure- Prior Year </t>
  </si>
  <si>
    <t>Irregular expenditure expenditure written off (2015/2016)</t>
  </si>
  <si>
    <t>Irregular expenditure expenditure written off (2016/2017)</t>
  </si>
  <si>
    <t>Irregular expenditure expenditure written off (2017/2018)</t>
  </si>
  <si>
    <t>Add: Irregular expenditure - 2018/2019</t>
  </si>
  <si>
    <t>Irregular expenditure expenditure written off (2018/2019)</t>
  </si>
  <si>
    <t>Irregular expenditure expenditure written off (2019/2020)</t>
  </si>
  <si>
    <t>Irregular expenditure expenditure written off (2020/2021)</t>
  </si>
  <si>
    <t>Irregular expenditure expenditure written off (2021/2022)</t>
  </si>
  <si>
    <t>Irregular expenditure expenditure written off (2022/2023)</t>
  </si>
  <si>
    <t>Irregular expenditure expenditure written off (2023/2024)</t>
  </si>
  <si>
    <t>Irregular expenditure expenditure written off (2024/2025)</t>
  </si>
  <si>
    <t>Irregular expenditure expenditure awaiting write off/investigation</t>
  </si>
  <si>
    <t>General Ledger Votes:</t>
  </si>
  <si>
    <t>COMPILED:</t>
  </si>
  <si>
    <t>Senior Accountant: Expenditure</t>
  </si>
  <si>
    <t>REVIEWED:</t>
  </si>
  <si>
    <t>Manager: Expenditure</t>
  </si>
  <si>
    <t>APPROVED BY:</t>
  </si>
  <si>
    <t>Chief Financial Officer</t>
  </si>
  <si>
    <t>2025/2026 ANNUAL FINANCIAL STATEMENTS</t>
  </si>
  <si>
    <t>Opening Balance 2025/2026</t>
  </si>
  <si>
    <t>Irregular expenditure expenditure written off (2025/2026)</t>
  </si>
  <si>
    <t>2025/2026</t>
  </si>
  <si>
    <t>RIKATEC</t>
  </si>
  <si>
    <t>SCMU 11/2021</t>
  </si>
  <si>
    <t>09/09/2025</t>
  </si>
  <si>
    <t>INV 0000795</t>
  </si>
  <si>
    <t>15/35739</t>
  </si>
  <si>
    <t>MAPHETO BUSINESS SERV</t>
  </si>
  <si>
    <t>19/09/2025</t>
  </si>
  <si>
    <t>GTM/MBS2023015</t>
  </si>
  <si>
    <t>15/36072</t>
  </si>
  <si>
    <t>Total Amount YTD 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</si>
</sst>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;@"/>
    <numFmt numFmtId="165" formatCode="_(* #,##0.00_);_(* \(#,##0.00\);_(* &quot;-&quot;_);_(@_)"/>
    <numFmt numFmtId="166" formatCode="&quot;R&quot;\ #,##0"/>
    <numFmt numFmtId="167" formatCode="_ * #,##0_ ;_ * \-#,##0_ ;_ * &quot;-&quot;??_ ;_ @_ "/>
    <numFmt numFmtId="168" formatCode="_ * #,##0.00_ ;_ * \-#,##0.00_ ;_ * &quot;-&quot;??_ ;_ @_ "/>
    <numFmt numFmtId="169" formatCode="_-* #,##0_-;\-* #,##0_-;_-* &quot;-&quot;??_-;_-@_-"/>
    <numFmt numFmtId="170" formatCode="_(* #,##0_);_(* \(#,##0\);_(* &quot;-&quot;_);_(@_)"/>
    <numFmt numFmtId="171" formatCode="_(* #,##0_);_(* \(#,##0\);_(* &quot;-&quot;??_);_(@_)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EE000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8"/>
      <color rgb="FFEE0000"/>
      <name val="Arial"/>
      <family val="2"/>
    </font>
    <font>
      <sz val="11"/>
      <color rgb="FFEE0000"/>
      <name val="Arial"/>
      <family val="2"/>
    </font>
    <font>
      <sz val="9"/>
      <color rgb="FFEE0000"/>
      <name val="Arial"/>
      <family val="2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23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8" xfId="0" quotePrefix="1" applyFont="1" applyBorder="1" applyAlignment="1">
      <alignment horizontal="justify" vertical="top" wrapText="1"/>
    </xf>
    <xf numFmtId="43" fontId="7" fillId="0" borderId="8" xfId="1" applyFont="1" applyFill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8" xfId="0" quotePrefix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43" fontId="0" fillId="0" borderId="0" xfId="0" applyNumberFormat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43" fontId="11" fillId="0" borderId="0" xfId="1" applyFont="1" applyFill="1"/>
    <xf numFmtId="43" fontId="12" fillId="0" borderId="0" xfId="1" applyFont="1" applyFill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7" fillId="0" borderId="0" xfId="0" applyFont="1"/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3" fillId="0" borderId="1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4" fillId="0" borderId="5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top" textRotation="90" wrapText="1"/>
    </xf>
    <xf numFmtId="0" fontId="17" fillId="0" borderId="14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8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justify" vertical="top" wrapText="1"/>
    </xf>
    <xf numFmtId="0" fontId="9" fillId="3" borderId="8" xfId="0" applyFont="1" applyFill="1" applyBorder="1" applyAlignment="1">
      <alignment horizontal="justify" vertical="top" wrapText="1"/>
    </xf>
    <xf numFmtId="0" fontId="18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justify" vertical="top"/>
    </xf>
    <xf numFmtId="164" fontId="7" fillId="0" borderId="8" xfId="0" applyNumberFormat="1" applyFont="1" applyBorder="1" applyAlignment="1">
      <alignment horizontal="justify" vertical="top" wrapText="1"/>
    </xf>
    <xf numFmtId="43" fontId="13" fillId="2" borderId="8" xfId="1" applyFont="1" applyFill="1" applyBorder="1" applyAlignment="1">
      <alignment horizontal="justify" vertical="top" wrapText="1"/>
    </xf>
    <xf numFmtId="0" fontId="11" fillId="0" borderId="15" xfId="0" applyFont="1" applyBorder="1"/>
    <xf numFmtId="16" fontId="6" fillId="0" borderId="8" xfId="0" applyNumberFormat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/>
    </xf>
    <xf numFmtId="0" fontId="7" fillId="0" borderId="7" xfId="0" quotePrefix="1" applyFont="1" applyBorder="1" applyAlignment="1">
      <alignment horizontal="justify" vertical="top" wrapText="1"/>
    </xf>
    <xf numFmtId="0" fontId="7" fillId="0" borderId="14" xfId="0" quotePrefix="1" applyFont="1" applyBorder="1" applyAlignment="1">
      <alignment horizontal="justify" vertical="top" wrapText="1"/>
    </xf>
    <xf numFmtId="164" fontId="7" fillId="0" borderId="8" xfId="0" quotePrefix="1" applyNumberFormat="1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8" xfId="0" applyFont="1" applyBorder="1"/>
    <xf numFmtId="0" fontId="10" fillId="0" borderId="8" xfId="0" applyFont="1" applyBorder="1" applyAlignment="1">
      <alignment horizontal="center" vertical="top" wrapText="1"/>
    </xf>
    <xf numFmtId="43" fontId="14" fillId="0" borderId="8" xfId="1" applyFont="1" applyFill="1" applyBorder="1" applyAlignment="1">
      <alignment horizontal="justify" vertical="top" wrapText="1"/>
    </xf>
    <xf numFmtId="0" fontId="7" fillId="0" borderId="15" xfId="0" applyFont="1" applyBorder="1"/>
    <xf numFmtId="0" fontId="7" fillId="0" borderId="14" xfId="0" applyFont="1" applyBorder="1" applyAlignment="1">
      <alignment horizontal="justify" vertical="top" wrapText="1"/>
    </xf>
    <xf numFmtId="43" fontId="0" fillId="0" borderId="0" xfId="1" applyFont="1" applyFill="1"/>
    <xf numFmtId="43" fontId="2" fillId="0" borderId="0" xfId="2" applyFont="1" applyFill="1"/>
    <xf numFmtId="165" fontId="2" fillId="0" borderId="0" xfId="0" applyNumberFormat="1" applyFont="1"/>
    <xf numFmtId="43" fontId="19" fillId="0" borderId="0" xfId="2" applyFont="1" applyFill="1"/>
    <xf numFmtId="165" fontId="2" fillId="0" borderId="16" xfId="0" applyNumberFormat="1" applyFont="1" applyBorder="1"/>
    <xf numFmtId="17" fontId="2" fillId="0" borderId="0" xfId="0" applyNumberFormat="1" applyFont="1" applyAlignment="1">
      <alignment horizontal="center"/>
    </xf>
    <xf numFmtId="165" fontId="0" fillId="0" borderId="0" xfId="0" applyNumberFormat="1"/>
    <xf numFmtId="43" fontId="2" fillId="0" borderId="0" xfId="1" applyFont="1" applyFill="1"/>
    <xf numFmtId="43" fontId="2" fillId="0" borderId="16" xfId="1" applyFont="1" applyFill="1" applyBorder="1"/>
    <xf numFmtId="17" fontId="2" fillId="0" borderId="0" xfId="1" applyNumberFormat="1" applyFont="1" applyFill="1"/>
    <xf numFmtId="43" fontId="5" fillId="0" borderId="0" xfId="1" applyFont="1" applyFill="1"/>
    <xf numFmtId="43" fontId="5" fillId="0" borderId="0" xfId="0" applyNumberFormat="1" applyFont="1"/>
    <xf numFmtId="43" fontId="13" fillId="0" borderId="8" xfId="1" applyFont="1" applyFill="1" applyBorder="1" applyAlignment="1">
      <alignment horizontal="justify" vertical="top" wrapText="1"/>
    </xf>
    <xf numFmtId="43" fontId="7" fillId="0" borderId="15" xfId="1" applyFont="1" applyFill="1" applyBorder="1" applyAlignment="1">
      <alignment horizontal="justify" vertical="top" wrapText="1"/>
    </xf>
    <xf numFmtId="0" fontId="19" fillId="0" borderId="0" xfId="0" applyFont="1"/>
    <xf numFmtId="43" fontId="19" fillId="0" borderId="0" xfId="1" applyFont="1" applyFill="1" applyBorder="1"/>
    <xf numFmtId="0" fontId="20" fillId="0" borderId="0" xfId="0" applyFont="1"/>
    <xf numFmtId="43" fontId="20" fillId="0" borderId="0" xfId="1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/>
    <xf numFmtId="43" fontId="8" fillId="0" borderId="15" xfId="4" applyFont="1" applyFill="1" applyBorder="1" applyAlignment="1">
      <alignment vertical="top" wrapText="1" readingOrder="1"/>
    </xf>
    <xf numFmtId="17" fontId="2" fillId="0" borderId="0" xfId="1" applyNumberFormat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43" fontId="22" fillId="0" borderId="0" xfId="1" applyFont="1" applyFill="1" applyBorder="1"/>
    <xf numFmtId="0" fontId="24" fillId="0" borderId="0" xfId="0" applyFont="1" applyAlignment="1">
      <alignment horizontal="left"/>
    </xf>
    <xf numFmtId="0" fontId="22" fillId="0" borderId="0" xfId="0" applyFont="1"/>
    <xf numFmtId="0" fontId="25" fillId="0" borderId="0" xfId="0" applyFont="1"/>
    <xf numFmtId="0" fontId="6" fillId="0" borderId="15" xfId="0" quotePrefix="1" applyFont="1" applyBorder="1" applyAlignment="1">
      <alignment horizontal="justify" vertical="top" wrapText="1"/>
    </xf>
    <xf numFmtId="0" fontId="6" fillId="0" borderId="14" xfId="0" quotePrefix="1" applyFont="1" applyBorder="1" applyAlignment="1">
      <alignment horizontal="justify" vertical="top" wrapText="1"/>
    </xf>
    <xf numFmtId="164" fontId="6" fillId="0" borderId="14" xfId="0" quotePrefix="1" applyNumberFormat="1" applyFont="1" applyBorder="1" applyAlignment="1">
      <alignment horizontal="justify" vertical="top" wrapText="1"/>
    </xf>
    <xf numFmtId="164" fontId="6" fillId="0" borderId="15" xfId="0" quotePrefix="1" applyNumberFormat="1" applyFont="1" applyBorder="1" applyAlignment="1">
      <alignment horizontal="justify" vertical="top" wrapText="1"/>
    </xf>
    <xf numFmtId="43" fontId="22" fillId="0" borderId="0" xfId="1" applyFont="1" applyFill="1"/>
    <xf numFmtId="43" fontId="0" fillId="0" borderId="0" xfId="1" applyFont="1"/>
    <xf numFmtId="43" fontId="2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/>
    <xf numFmtId="0" fontId="31" fillId="0" borderId="9" xfId="0" applyFont="1" applyBorder="1" applyAlignment="1">
      <alignment horizontal="center" vertical="top" textRotation="90" wrapText="1"/>
    </xf>
    <xf numFmtId="0" fontId="31" fillId="0" borderId="1" xfId="0" applyFont="1" applyBorder="1" applyAlignment="1">
      <alignment horizontal="center" vertical="top" textRotation="90" wrapText="1"/>
    </xf>
    <xf numFmtId="0" fontId="31" fillId="0" borderId="2" xfId="0" applyFont="1" applyBorder="1" applyAlignment="1">
      <alignment horizontal="center" vertical="top" textRotation="90" wrapText="1"/>
    </xf>
    <xf numFmtId="0" fontId="31" fillId="0" borderId="13" xfId="0" applyFont="1" applyBorder="1" applyAlignment="1">
      <alignment horizontal="center" vertical="top" textRotation="90" wrapText="1"/>
    </xf>
    <xf numFmtId="0" fontId="31" fillId="0" borderId="4" xfId="0" applyFont="1" applyBorder="1" applyAlignment="1">
      <alignment horizontal="center" vertical="top" textRotation="90" wrapText="1"/>
    </xf>
    <xf numFmtId="0" fontId="31" fillId="0" borderId="5" xfId="0" applyFont="1" applyBorder="1" applyAlignment="1">
      <alignment horizontal="center" vertical="top" textRotation="90" wrapText="1"/>
    </xf>
    <xf numFmtId="0" fontId="32" fillId="0" borderId="9" xfId="0" applyFont="1" applyBorder="1" applyAlignment="1">
      <alignment horizontal="center" vertical="top" textRotation="90" wrapText="1"/>
    </xf>
    <xf numFmtId="0" fontId="31" fillId="0" borderId="5" xfId="0" applyFont="1" applyBorder="1" applyAlignment="1">
      <alignment vertical="top" wrapText="1"/>
    </xf>
    <xf numFmtId="0" fontId="31" fillId="0" borderId="14" xfId="0" applyFont="1" applyBorder="1" applyAlignment="1">
      <alignment horizontal="center" vertical="top" textRotation="90" wrapText="1"/>
    </xf>
    <xf numFmtId="0" fontId="31" fillId="0" borderId="6" xfId="0" applyFont="1" applyBorder="1" applyAlignment="1">
      <alignment horizontal="center" vertical="top" textRotation="90" wrapText="1"/>
    </xf>
    <xf numFmtId="0" fontId="31" fillId="0" borderId="8" xfId="0" applyFont="1" applyBorder="1" applyAlignment="1">
      <alignment horizontal="center" vertical="top" textRotation="90" wrapText="1"/>
    </xf>
    <xf numFmtId="0" fontId="31" fillId="0" borderId="8" xfId="0" applyFont="1" applyBorder="1" applyAlignment="1">
      <alignment vertical="top" wrapText="1"/>
    </xf>
    <xf numFmtId="0" fontId="24" fillId="0" borderId="14" xfId="0" applyFont="1" applyBorder="1" applyAlignment="1">
      <alignment horizontal="justify" vertical="top" wrapText="1"/>
    </xf>
    <xf numFmtId="0" fontId="24" fillId="0" borderId="8" xfId="0" applyFont="1" applyBorder="1" applyAlignment="1">
      <alignment horizontal="justify" vertical="top" wrapText="1"/>
    </xf>
    <xf numFmtId="14" fontId="24" fillId="0" borderId="8" xfId="0" applyNumberFormat="1" applyFont="1" applyBorder="1" applyAlignment="1">
      <alignment horizontal="justify" vertical="top" wrapText="1"/>
    </xf>
    <xf numFmtId="0" fontId="24" fillId="0" borderId="7" xfId="0" applyFont="1" applyBorder="1" applyAlignment="1">
      <alignment horizontal="justify" vertical="top" wrapText="1"/>
    </xf>
    <xf numFmtId="0" fontId="24" fillId="0" borderId="7" xfId="0" quotePrefix="1" applyFont="1" applyBorder="1" applyAlignment="1">
      <alignment horizontal="justify" vertical="top" wrapText="1"/>
    </xf>
    <xf numFmtId="0" fontId="33" fillId="0" borderId="7" xfId="0" quotePrefix="1" applyFont="1" applyBorder="1" applyAlignment="1">
      <alignment horizontal="justify" vertical="top" wrapText="1"/>
    </xf>
    <xf numFmtId="0" fontId="27" fillId="0" borderId="15" xfId="0" applyFont="1" applyBorder="1" applyAlignment="1">
      <alignment horizontal="center" vertical="top" wrapText="1"/>
    </xf>
    <xf numFmtId="43" fontId="24" fillId="0" borderId="8" xfId="1" applyFont="1" applyFill="1" applyBorder="1" applyAlignment="1">
      <alignment horizontal="justify" vertical="top" wrapText="1"/>
    </xf>
    <xf numFmtId="43" fontId="6" fillId="0" borderId="12" xfId="1" applyFont="1" applyFill="1" applyBorder="1" applyAlignment="1">
      <alignment horizontal="justify" vertical="top" wrapText="1"/>
    </xf>
    <xf numFmtId="0" fontId="24" fillId="0" borderId="12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34" fillId="0" borderId="14" xfId="0" quotePrefix="1" applyNumberFormat="1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justify" vertical="top" wrapText="1"/>
    </xf>
    <xf numFmtId="43" fontId="27" fillId="0" borderId="8" xfId="1" applyFont="1" applyFill="1" applyBorder="1" applyAlignment="1">
      <alignment horizontal="justify" vertical="top" wrapText="1"/>
    </xf>
    <xf numFmtId="0" fontId="24" fillId="0" borderId="15" xfId="0" applyFont="1" applyBorder="1"/>
    <xf numFmtId="0" fontId="6" fillId="0" borderId="11" xfId="0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/>
    </xf>
    <xf numFmtId="43" fontId="2" fillId="0" borderId="16" xfId="0" applyNumberFormat="1" applyFont="1" applyBorder="1"/>
    <xf numFmtId="0" fontId="35" fillId="0" borderId="0" xfId="0" applyFont="1"/>
    <xf numFmtId="166" fontId="0" fillId="0" borderId="0" xfId="0" applyNumberFormat="1"/>
    <xf numFmtId="166" fontId="2" fillId="2" borderId="7" xfId="0" applyNumberFormat="1" applyFont="1" applyFill="1" applyBorder="1"/>
    <xf numFmtId="0" fontId="36" fillId="0" borderId="0" xfId="0" applyFont="1"/>
    <xf numFmtId="3" fontId="0" fillId="0" borderId="0" xfId="0" applyNumberFormat="1"/>
    <xf numFmtId="3" fontId="0" fillId="2" borderId="0" xfId="0" applyNumberFormat="1" applyFill="1"/>
    <xf numFmtId="0" fontId="37" fillId="0" borderId="0" xfId="0" applyFont="1" applyAlignment="1">
      <alignment wrapText="1"/>
    </xf>
    <xf numFmtId="166" fontId="0" fillId="2" borderId="0" xfId="0" applyNumberFormat="1" applyFill="1"/>
    <xf numFmtId="0" fontId="38" fillId="0" borderId="0" xfId="0" applyFont="1"/>
    <xf numFmtId="0" fontId="39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67" fontId="0" fillId="0" borderId="0" xfId="0" applyNumberFormat="1"/>
    <xf numFmtId="168" fontId="0" fillId="0" borderId="0" xfId="25" applyFont="1"/>
    <xf numFmtId="167" fontId="5" fillId="0" borderId="0" xfId="0" applyNumberFormat="1" applyFont="1"/>
    <xf numFmtId="0" fontId="40" fillId="0" borderId="0" xfId="0" applyFont="1"/>
    <xf numFmtId="169" fontId="2" fillId="0" borderId="0" xfId="0" applyNumberFormat="1" applyFont="1"/>
    <xf numFmtId="169" fontId="1" fillId="0" borderId="0" xfId="1" applyNumberFormat="1" applyFont="1"/>
    <xf numFmtId="169" fontId="5" fillId="0" borderId="0" xfId="1" applyNumberFormat="1" applyFont="1"/>
    <xf numFmtId="166" fontId="5" fillId="0" borderId="0" xfId="0" applyNumberFormat="1" applyFont="1"/>
    <xf numFmtId="170" fontId="0" fillId="2" borderId="0" xfId="0" applyNumberFormat="1" applyFill="1"/>
    <xf numFmtId="169" fontId="0" fillId="0" borderId="0" xfId="0" quotePrefix="1" applyNumberFormat="1"/>
    <xf numFmtId="0" fontId="41" fillId="0" borderId="0" xfId="0" applyFont="1"/>
    <xf numFmtId="169" fontId="0" fillId="0" borderId="0" xfId="0" applyNumberFormat="1"/>
    <xf numFmtId="169" fontId="0" fillId="0" borderId="0" xfId="1" quotePrefix="1" applyNumberFormat="1" applyFont="1" applyFill="1"/>
    <xf numFmtId="3" fontId="5" fillId="0" borderId="0" xfId="0" applyNumberFormat="1" applyFont="1"/>
    <xf numFmtId="166" fontId="5" fillId="2" borderId="0" xfId="0" applyNumberFormat="1" applyFont="1" applyFill="1"/>
    <xf numFmtId="3" fontId="42" fillId="2" borderId="0" xfId="0" applyNumberFormat="1" applyFont="1" applyFill="1"/>
    <xf numFmtId="3" fontId="41" fillId="2" borderId="0" xfId="0" applyNumberFormat="1" applyFont="1" applyFill="1"/>
    <xf numFmtId="168" fontId="0" fillId="0" borderId="0" xfId="0" applyNumberFormat="1"/>
    <xf numFmtId="0" fontId="0" fillId="0" borderId="0" xfId="0" quotePrefix="1"/>
    <xf numFmtId="169" fontId="41" fillId="0" borderId="0" xfId="0" applyNumberFormat="1" applyFont="1"/>
    <xf numFmtId="167" fontId="0" fillId="0" borderId="0" xfId="25" applyNumberFormat="1" applyFont="1" applyBorder="1"/>
    <xf numFmtId="169" fontId="0" fillId="0" borderId="0" xfId="1" quotePrefix="1" applyNumberFormat="1" applyFont="1"/>
    <xf numFmtId="3" fontId="25" fillId="2" borderId="0" xfId="0" applyNumberFormat="1" applyFont="1" applyFill="1"/>
    <xf numFmtId="170" fontId="5" fillId="0" borderId="0" xfId="0" applyNumberFormat="1" applyFont="1"/>
    <xf numFmtId="167" fontId="5" fillId="2" borderId="0" xfId="0" applyNumberFormat="1" applyFont="1" applyFill="1"/>
    <xf numFmtId="170" fontId="42" fillId="2" borderId="0" xfId="0" applyNumberFormat="1" applyFont="1" applyFill="1"/>
    <xf numFmtId="170" fontId="41" fillId="2" borderId="0" xfId="0" applyNumberFormat="1" applyFont="1" applyFill="1"/>
    <xf numFmtId="167" fontId="25" fillId="2" borderId="0" xfId="0" applyNumberFormat="1" applyFont="1" applyFill="1"/>
    <xf numFmtId="43" fontId="0" fillId="0" borderId="0" xfId="1" quotePrefix="1" applyFont="1"/>
    <xf numFmtId="170" fontId="25" fillId="0" borderId="0" xfId="0" applyNumberFormat="1" applyFont="1"/>
    <xf numFmtId="169" fontId="1" fillId="0" borderId="0" xfId="0" applyNumberFormat="1" applyFont="1"/>
    <xf numFmtId="171" fontId="0" fillId="0" borderId="0" xfId="1" quotePrefix="1" applyNumberFormat="1" applyFont="1"/>
    <xf numFmtId="169" fontId="40" fillId="0" borderId="16" xfId="0" applyNumberFormat="1" applyFont="1" applyBorder="1"/>
    <xf numFmtId="167" fontId="40" fillId="0" borderId="16" xfId="0" applyNumberFormat="1" applyFont="1" applyBorder="1"/>
    <xf numFmtId="170" fontId="43" fillId="0" borderId="16" xfId="0" applyNumberFormat="1" applyFont="1" applyBorder="1"/>
    <xf numFmtId="170" fontId="43" fillId="2" borderId="16" xfId="0" applyNumberFormat="1" applyFont="1" applyFill="1" applyBorder="1"/>
    <xf numFmtId="170" fontId="40" fillId="2" borderId="16" xfId="0" applyNumberFormat="1" applyFont="1" applyFill="1" applyBorder="1"/>
    <xf numFmtId="166" fontId="41" fillId="0" borderId="0" xfId="0" applyNumberFormat="1" applyFont="1"/>
    <xf numFmtId="166" fontId="41" fillId="2" borderId="0" xfId="0" applyNumberFormat="1" applyFont="1" applyFill="1"/>
    <xf numFmtId="0" fontId="44" fillId="0" borderId="0" xfId="0" applyFont="1"/>
    <xf numFmtId="167" fontId="42" fillId="0" borderId="0" xfId="0" applyNumberFormat="1" applyFont="1"/>
    <xf numFmtId="0" fontId="42" fillId="0" borderId="0" xfId="0" applyFont="1"/>
    <xf numFmtId="166" fontId="0" fillId="0" borderId="17" xfId="0" applyNumberFormat="1" applyBorder="1"/>
    <xf numFmtId="0" fontId="6" fillId="2" borderId="15" xfId="0" quotePrefix="1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43" fontId="14" fillId="0" borderId="9" xfId="1" applyFont="1" applyFill="1" applyBorder="1" applyAlignment="1">
      <alignment horizontal="center" vertical="top" wrapText="1"/>
    </xf>
    <xf numFmtId="43" fontId="14" fillId="0" borderId="14" xfId="1" applyFont="1" applyFill="1" applyBorder="1" applyAlignment="1">
      <alignment horizontal="center" vertical="top" wrapText="1"/>
    </xf>
    <xf numFmtId="43" fontId="13" fillId="0" borderId="9" xfId="1" applyFont="1" applyFill="1" applyBorder="1" applyAlignment="1">
      <alignment horizontal="center" vertical="top" wrapText="1"/>
    </xf>
    <xf numFmtId="43" fontId="13" fillId="0" borderId="14" xfId="1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justify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4" fillId="0" borderId="14" xfId="0" applyFont="1" applyBorder="1" applyAlignment="1">
      <alignment horizontal="center" vertical="top" textRotation="90" wrapText="1"/>
    </xf>
    <xf numFmtId="0" fontId="13" fillId="0" borderId="9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textRotation="90" wrapText="1"/>
    </xf>
    <xf numFmtId="0" fontId="31" fillId="0" borderId="14" xfId="0" applyFont="1" applyBorder="1" applyAlignment="1">
      <alignment horizontal="center" vertical="top" textRotation="90" wrapText="1"/>
    </xf>
    <xf numFmtId="43" fontId="27" fillId="0" borderId="9" xfId="1" applyFont="1" applyFill="1" applyBorder="1" applyAlignment="1">
      <alignment horizontal="center" vertical="top" wrapText="1"/>
    </xf>
    <xf numFmtId="43" fontId="27" fillId="0" borderId="14" xfId="1" applyFont="1" applyFill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justify" vertical="top" wrapText="1"/>
    </xf>
    <xf numFmtId="0" fontId="24" fillId="0" borderId="2" xfId="0" applyFont="1" applyBorder="1" applyAlignment="1">
      <alignment horizontal="justify" vertical="top" wrapText="1"/>
    </xf>
    <xf numFmtId="0" fontId="24" fillId="0" borderId="3" xfId="0" applyFont="1" applyBorder="1" applyAlignment="1">
      <alignment horizontal="justify" vertical="top" wrapText="1"/>
    </xf>
    <xf numFmtId="0" fontId="30" fillId="0" borderId="4" xfId="0" applyFont="1" applyBorder="1" applyAlignment="1">
      <alignment horizontal="justify" vertical="top" wrapText="1"/>
    </xf>
    <xf numFmtId="0" fontId="30" fillId="0" borderId="0" xfId="0" applyFont="1" applyAlignment="1">
      <alignment horizontal="justify" vertical="top" wrapText="1"/>
    </xf>
    <xf numFmtId="0" fontId="30" fillId="0" borderId="5" xfId="0" applyFont="1" applyBorder="1" applyAlignment="1">
      <alignment horizontal="justify" vertical="top" wrapText="1"/>
    </xf>
    <xf numFmtId="0" fontId="27" fillId="0" borderId="6" xfId="0" applyFont="1" applyBorder="1" applyAlignment="1">
      <alignment horizontal="justify" vertical="top" wrapText="1"/>
    </xf>
    <xf numFmtId="0" fontId="27" fillId="0" borderId="7" xfId="0" applyFont="1" applyBorder="1" applyAlignment="1">
      <alignment horizontal="justify" vertical="top" wrapText="1"/>
    </xf>
    <xf numFmtId="0" fontId="27" fillId="0" borderId="8" xfId="0" applyFont="1" applyBorder="1" applyAlignment="1">
      <alignment horizontal="justify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textRotation="90" wrapText="1"/>
    </xf>
    <xf numFmtId="0" fontId="31" fillId="0" borderId="10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43" fontId="7" fillId="2" borderId="8" xfId="1" applyFont="1" applyFill="1" applyBorder="1" applyAlignment="1">
      <alignment horizontal="justify" vertical="top" wrapText="1"/>
    </xf>
    <xf numFmtId="43" fontId="8" fillId="2" borderId="15" xfId="4" applyFont="1" applyFill="1" applyBorder="1" applyAlignment="1">
      <alignment vertical="top" wrapText="1" readingOrder="1"/>
    </xf>
  </cellXfs>
  <cellStyles count="27">
    <cellStyle name="Comma" xfId="1" builtinId="3"/>
    <cellStyle name="Comma 2" xfId="4" xr:uid="{AD04CB88-71C8-40B4-A71C-35195B783DB4}"/>
    <cellStyle name="Comma 2 2" xfId="17" xr:uid="{C94DAE5C-29A3-436D-A303-F128C8A7FB05}"/>
    <cellStyle name="Comma 2 2 2" xfId="23" xr:uid="{F5603887-1FD4-414B-A476-8D8D5BE0221E}"/>
    <cellStyle name="Comma 2 3" xfId="20" xr:uid="{64C94F12-1D93-4B69-9BB2-A1C8B89C0341}"/>
    <cellStyle name="Comma 2 4" xfId="25" xr:uid="{10226AE4-65DD-442C-9389-C8BF7C93F8FB}"/>
    <cellStyle name="Comma 3" xfId="2" xr:uid="{D29412BC-F642-411D-B7D1-65C489086EC5}"/>
    <cellStyle name="Comma 3 2" xfId="16" xr:uid="{1832903C-4AB1-4E6E-A1EB-94C5519BC0EC}"/>
    <cellStyle name="Comma 3 2 2" xfId="22" xr:uid="{9D6F9C7F-95C4-48A7-AF9D-C75176C6FC1D}"/>
    <cellStyle name="Comma 3 3" xfId="19" xr:uid="{8FB2BF02-F07F-4BE1-B618-FF2A49ACD92D}"/>
    <cellStyle name="Comma 3 4" xfId="24" xr:uid="{679A36F5-D204-4A55-996A-B270171DC470}"/>
    <cellStyle name="Comma 4" xfId="15" xr:uid="{522DB55C-EE33-4F99-946D-793D639E2C33}"/>
    <cellStyle name="Comma 4 2" xfId="21" xr:uid="{065B57E0-C8FD-43C5-AC40-58EEFB457A74}"/>
    <cellStyle name="Comma 5" xfId="18" xr:uid="{BEA81720-7387-4964-8AC3-A262F959B79C}"/>
    <cellStyle name="Normal" xfId="0" builtinId="0"/>
    <cellStyle name="Normal 2" xfId="3" xr:uid="{946EA71C-0065-40C0-B6A2-4B740C197701}"/>
    <cellStyle name="Normal 2 2" xfId="6" xr:uid="{BEA6685D-BB77-4F17-8AC0-AA64B7472F2F}"/>
    <cellStyle name="Normal 2 2 2" xfId="7" xr:uid="{89A0F16B-9181-4CAF-89A9-F945BA445DA1}"/>
    <cellStyle name="Normal 2 2 3" xfId="8" xr:uid="{BA2569A6-BF40-4242-8E82-EE3ECE6E80D8}"/>
    <cellStyle name="Normal 2 2 4" xfId="9" xr:uid="{843B05D5-5DCE-4633-85D5-E1349B74BAE5}"/>
    <cellStyle name="Normal 2 2 5" xfId="10" xr:uid="{7503F071-F8E4-4FDC-9220-22A67C86888A}"/>
    <cellStyle name="Normal 2 2 6" xfId="11" xr:uid="{D81BCD69-8A98-4095-BC7D-D219EF917FEE}"/>
    <cellStyle name="Normal 2 2 7" xfId="12" xr:uid="{C606653D-7747-4687-85A4-7CFA1507C7F5}"/>
    <cellStyle name="Normal 2 2 8" xfId="13" xr:uid="{3754C0CA-8ABA-4FEE-92FE-542EE32F33B4}"/>
    <cellStyle name="Normal 2 2 9" xfId="14" xr:uid="{8459DB2A-D469-4A66-AB37-D1CCAC005F01}"/>
    <cellStyle name="Normal 2 3" xfId="5" xr:uid="{EB0D7253-87D3-447E-AABF-3C8ED939197C}"/>
    <cellStyle name="Normal 55" xfId="26" xr:uid="{D96DF4B8-738D-4495-B2FD-691CB435C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mokgadis_tzaneen_gov_za/Documents/Documents/AFS%20WORKING%20DOCS%202023-2024/COMAFS%202023-24/Adjustments%202023-24/Revised%20Irregular%20Exp%20Jul%2023%20-%20June%2024%2011%20Nov%202024.xlsx" TargetMode="External"/><Relationship Id="rId1" Type="http://schemas.openxmlformats.org/officeDocument/2006/relationships/externalLinkPath" Target="/personal/mokgadis_tzaneen_gov_za/Documents/Documents/AFS%20WORKING%20DOCS%202023-2024/COMAFS%202023-24/Adjustments%202023-24/Revised%20Irregular%20Exp%20Jul%2023%20-%20June%2024%2011%20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1"/>
      <sheetName val="July YTD July 2021"/>
      <sheetName val="Aug 2021 "/>
      <sheetName val="Aug YTD Aug 2021 "/>
      <sheetName val="Sep 2021"/>
      <sheetName val="Sep YTD 2021"/>
      <sheetName val="Oct 2021 "/>
      <sheetName val="Oct YTD 2021 "/>
      <sheetName val="Nov 2021 "/>
      <sheetName val="Nov YTD 2021"/>
      <sheetName val="Dec 2021"/>
      <sheetName val="Dec YTD 2021"/>
      <sheetName val="Jan 2022 "/>
      <sheetName val="Jan YTD 2022"/>
      <sheetName val="Feb 2022 "/>
      <sheetName val="Irregular WP"/>
      <sheetName val="Adj of Errors"/>
      <sheetName val="Irregular 23-24"/>
      <sheetName val="Irregular 2022-2023"/>
      <sheetName val="Unauthorised 20232024"/>
      <sheetName val="Irregular20212022"/>
      <sheetName val="Irregular 20202021"/>
      <sheetName val="Irregular 20192020"/>
      <sheetName val="Irregular 201819"/>
      <sheetName val="Unauthorised Exp 20212022"/>
      <sheetName val="M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37">
          <cell r="V137">
            <v>61450510.580000006</v>
          </cell>
        </row>
      </sheetData>
      <sheetData sheetId="21"/>
      <sheetData sheetId="22">
        <row r="69">
          <cell r="T69">
            <v>43023774.417000003</v>
          </cell>
        </row>
      </sheetData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kgadi Sono" id="{7A10D49F-D7AD-4544-A2E7-D40358EA38CB}" userId="S::mokgadis@tzaneen.gov.za::92be472d-abbd-4adb-9458-90aa586b38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3-08-23T07:10:37.65" personId="{7A10D49F-D7AD-4544-A2E7-D40358EA38CB}" id="{8384FF0C-F985-451A-9123-DE1E3EC36E2F}">
    <text xml:space="preserve">Corrections done after UIF Investigations by Risk Officials
</text>
  </threadedComment>
  <threadedComment ref="G16" dT="2023-07-24T22:52:45.21" personId="{7A10D49F-D7AD-4544-A2E7-D40358EA38CB}" id="{A56F191A-B363-4392-B037-E897916F4EEF}">
    <text xml:space="preserve">Focus Outsourcing &amp; Contour Technology amounting to R383'345.27 written off after receiving detailed council item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BB5F-F6A3-445F-91AC-B4951990AA22}">
  <dimension ref="A1:S50"/>
  <sheetViews>
    <sheetView topLeftCell="A10" workbookViewId="0">
      <selection activeCell="U23" sqref="U23"/>
    </sheetView>
  </sheetViews>
  <sheetFormatPr defaultRowHeight="14.4" x14ac:dyDescent="0.3"/>
  <cols>
    <col min="1" max="1" width="22.5546875" customWidth="1"/>
    <col min="2" max="2" width="41.109375" customWidth="1"/>
    <col min="3" max="4" width="16.5546875" customWidth="1"/>
    <col min="5" max="5" width="16.33203125" hidden="1" customWidth="1"/>
    <col min="6" max="6" width="14.6640625" hidden="1" customWidth="1"/>
    <col min="7" max="7" width="15.21875" hidden="1" customWidth="1"/>
    <col min="8" max="9" width="15.6640625" hidden="1" customWidth="1"/>
    <col min="10" max="10" width="15.6640625" style="131" hidden="1" customWidth="1"/>
    <col min="11" max="11" width="15.33203125" style="137" hidden="1" customWidth="1"/>
    <col min="12" max="12" width="14" style="131" hidden="1" customWidth="1"/>
    <col min="13" max="13" width="14.44140625" style="131" hidden="1" customWidth="1"/>
    <col min="14" max="15" width="9.109375" hidden="1" customWidth="1"/>
    <col min="16" max="16" width="10.6640625" hidden="1" customWidth="1"/>
    <col min="17" max="17" width="13.5546875" hidden="1" customWidth="1"/>
    <col min="18" max="18" width="13.44140625" hidden="1" customWidth="1"/>
    <col min="19" max="19" width="12" bestFit="1" customWidth="1"/>
  </cols>
  <sheetData>
    <row r="1" spans="1:19" ht="26.4" thickBot="1" x14ac:dyDescent="0.55000000000000004">
      <c r="A1" s="130" t="s">
        <v>107</v>
      </c>
      <c r="B1" s="130"/>
      <c r="C1" s="130"/>
      <c r="D1" s="130"/>
      <c r="E1" s="130"/>
      <c r="F1" s="130"/>
      <c r="G1" s="11"/>
      <c r="H1" s="130"/>
      <c r="I1" s="130"/>
      <c r="K1" s="132" t="s">
        <v>108</v>
      </c>
    </row>
    <row r="3" spans="1:19" ht="23.4" x14ac:dyDescent="0.45">
      <c r="A3" s="133" t="s">
        <v>138</v>
      </c>
      <c r="B3" s="133"/>
      <c r="C3" s="133"/>
      <c r="D3" s="133"/>
      <c r="E3" s="133"/>
      <c r="F3" s="133"/>
      <c r="G3" s="11"/>
      <c r="H3" s="134"/>
      <c r="I3" s="134"/>
      <c r="J3" s="134"/>
      <c r="K3" s="135"/>
      <c r="L3" s="134"/>
      <c r="M3"/>
    </row>
    <row r="4" spans="1:19" x14ac:dyDescent="0.3">
      <c r="H4" s="136"/>
      <c r="I4" s="136"/>
    </row>
    <row r="5" spans="1:19" ht="21" x14ac:dyDescent="0.4">
      <c r="A5" s="138" t="s">
        <v>109</v>
      </c>
      <c r="B5" s="138"/>
      <c r="C5" s="138"/>
      <c r="D5" s="138"/>
      <c r="E5" s="138"/>
      <c r="F5" s="138"/>
      <c r="G5" s="11"/>
      <c r="H5" s="138"/>
      <c r="I5" s="138"/>
      <c r="R5" s="139"/>
    </row>
    <row r="7" spans="1:19" ht="21" x14ac:dyDescent="0.4">
      <c r="A7" s="138" t="s">
        <v>110</v>
      </c>
      <c r="B7" s="138"/>
      <c r="C7" s="72" t="s">
        <v>141</v>
      </c>
      <c r="D7" s="72" t="s">
        <v>111</v>
      </c>
      <c r="E7" s="72" t="s">
        <v>112</v>
      </c>
      <c r="F7" s="72" t="s">
        <v>113</v>
      </c>
      <c r="G7" s="72" t="s">
        <v>114</v>
      </c>
      <c r="H7" s="72" t="s">
        <v>115</v>
      </c>
      <c r="I7" s="72" t="s">
        <v>116</v>
      </c>
      <c r="J7" s="140">
        <v>20182019</v>
      </c>
      <c r="K7" s="141">
        <v>2018</v>
      </c>
      <c r="L7" s="141">
        <v>2017</v>
      </c>
      <c r="M7" s="141">
        <v>2016</v>
      </c>
      <c r="R7" s="83"/>
    </row>
    <row r="8" spans="1:19" x14ac:dyDescent="0.3">
      <c r="L8" s="137"/>
      <c r="M8" s="137"/>
      <c r="P8" s="142">
        <f>J9+J12+J13+J14+J17</f>
        <v>25388665</v>
      </c>
      <c r="R8" s="143"/>
      <c r="S8" s="144"/>
    </row>
    <row r="9" spans="1:19" ht="15.6" x14ac:dyDescent="0.3">
      <c r="A9" s="145" t="s">
        <v>139</v>
      </c>
      <c r="B9" s="145"/>
      <c r="C9" s="146">
        <f>D26</f>
        <v>44638328.620000035</v>
      </c>
      <c r="D9" s="146">
        <f>E26</f>
        <v>235114683.98000002</v>
      </c>
      <c r="E9" s="147">
        <v>187044590</v>
      </c>
      <c r="F9" s="144">
        <v>89729005</v>
      </c>
      <c r="G9" s="148">
        <f>H26</f>
        <v>117409198.25</v>
      </c>
      <c r="H9" s="144">
        <f>I26</f>
        <v>80597040.25</v>
      </c>
      <c r="I9" s="144">
        <f>J26</f>
        <v>37243476.25</v>
      </c>
      <c r="J9" s="149">
        <v>104827940</v>
      </c>
      <c r="K9" s="137">
        <v>90995995</v>
      </c>
      <c r="L9" s="150">
        <v>0</v>
      </c>
      <c r="M9"/>
      <c r="P9" s="134">
        <f>J10</f>
        <v>11827109.25</v>
      </c>
      <c r="R9" s="134"/>
      <c r="S9" s="151"/>
    </row>
    <row r="10" spans="1:19" ht="15.6" x14ac:dyDescent="0.3">
      <c r="A10" s="152" t="s">
        <v>117</v>
      </c>
      <c r="B10" s="152"/>
      <c r="C10" s="153">
        <f>793159.33+402936.22</f>
        <v>1196095.5499999998</v>
      </c>
      <c r="D10" s="153">
        <v>47476719.950000018</v>
      </c>
      <c r="E10" s="147">
        <v>98497738</v>
      </c>
      <c r="F10" s="151">
        <v>114605224</v>
      </c>
      <c r="G10" s="154">
        <f>[1]Irregular20212022!V137</f>
        <v>61450510.580000006</v>
      </c>
      <c r="H10" s="134">
        <v>29565272</v>
      </c>
      <c r="I10" s="134">
        <v>43353564</v>
      </c>
      <c r="J10" s="155">
        <f>7438134+4388975.25</f>
        <v>11827109.25</v>
      </c>
      <c r="K10" s="156">
        <v>12252915</v>
      </c>
      <c r="L10" s="157">
        <f>2845633+89450</f>
        <v>2935083</v>
      </c>
      <c r="M10" s="158">
        <v>2515111</v>
      </c>
      <c r="P10" s="142">
        <f>SUM(P8:P9)</f>
        <v>37215774.25</v>
      </c>
      <c r="R10" s="159"/>
      <c r="S10" s="160"/>
    </row>
    <row r="11" spans="1:19" ht="15.6" x14ac:dyDescent="0.3">
      <c r="A11" s="152" t="s">
        <v>118</v>
      </c>
      <c r="B11" s="152"/>
      <c r="C11" s="161">
        <v>0</v>
      </c>
      <c r="D11" s="161">
        <v>0</v>
      </c>
      <c r="E11" s="162">
        <v>-1329835.01999998</v>
      </c>
      <c r="F11" s="160">
        <v>0</v>
      </c>
      <c r="G11" s="163">
        <v>0</v>
      </c>
      <c r="H11" s="155"/>
      <c r="I11" s="155"/>
      <c r="J11" s="164">
        <v>27702</v>
      </c>
      <c r="K11" s="156"/>
      <c r="L11" s="157"/>
      <c r="M11" s="158"/>
      <c r="P11" s="142"/>
      <c r="S11" s="160"/>
    </row>
    <row r="12" spans="1:19" ht="15.6" hidden="1" x14ac:dyDescent="0.3">
      <c r="A12" s="152" t="s">
        <v>119</v>
      </c>
      <c r="B12" s="152"/>
      <c r="C12" s="161"/>
      <c r="D12" s="161"/>
      <c r="E12" s="147"/>
      <c r="F12" s="160"/>
      <c r="G12" s="163">
        <v>0</v>
      </c>
      <c r="H12" s="165">
        <v>0</v>
      </c>
      <c r="I12" s="165"/>
      <c r="J12" s="144">
        <v>-39460428</v>
      </c>
      <c r="K12" s="166">
        <f>0</f>
        <v>0</v>
      </c>
      <c r="L12" s="167">
        <f t="shared" ref="L12:L18" si="0">-2935083</f>
        <v>-2935083</v>
      </c>
      <c r="M12" s="168">
        <f t="shared" ref="M12:M18" si="1">-2515111</f>
        <v>-2515111</v>
      </c>
      <c r="S12" s="160"/>
    </row>
    <row r="13" spans="1:19" ht="15.6" hidden="1" x14ac:dyDescent="0.3">
      <c r="A13" s="152" t="s">
        <v>120</v>
      </c>
      <c r="B13" s="152"/>
      <c r="C13" s="161"/>
      <c r="D13" s="161"/>
      <c r="E13" s="147"/>
      <c r="F13" s="160"/>
      <c r="G13" s="163">
        <v>0</v>
      </c>
      <c r="H13" s="165">
        <v>0</v>
      </c>
      <c r="I13" s="165"/>
      <c r="J13" s="169">
        <v>-27178275</v>
      </c>
      <c r="K13" s="166">
        <f>0</f>
        <v>0</v>
      </c>
      <c r="L13" s="167">
        <f t="shared" si="0"/>
        <v>-2935083</v>
      </c>
      <c r="M13" s="168">
        <f t="shared" si="1"/>
        <v>-2515111</v>
      </c>
      <c r="S13" s="160"/>
    </row>
    <row r="14" spans="1:19" ht="15.6" hidden="1" x14ac:dyDescent="0.3">
      <c r="A14" s="152" t="s">
        <v>121</v>
      </c>
      <c r="B14" s="152"/>
      <c r="C14" s="161"/>
      <c r="D14" s="161"/>
      <c r="E14" s="147"/>
      <c r="F14" s="160"/>
      <c r="G14" s="163">
        <v>0</v>
      </c>
      <c r="H14" s="165">
        <v>0</v>
      </c>
      <c r="I14" s="165"/>
      <c r="J14" s="144">
        <v>-12252915</v>
      </c>
      <c r="K14" s="166">
        <f>0</f>
        <v>0</v>
      </c>
      <c r="L14" s="167">
        <f t="shared" si="0"/>
        <v>-2935083</v>
      </c>
      <c r="M14" s="168">
        <f t="shared" si="1"/>
        <v>-2515111</v>
      </c>
      <c r="S14" s="170"/>
    </row>
    <row r="15" spans="1:19" ht="15.6" hidden="1" x14ac:dyDescent="0.3">
      <c r="A15" s="152" t="s">
        <v>122</v>
      </c>
      <c r="B15" s="152"/>
      <c r="C15" s="161"/>
      <c r="D15" s="161"/>
      <c r="E15" s="147">
        <v>0</v>
      </c>
      <c r="F15" s="170">
        <v>0</v>
      </c>
      <c r="G15" s="170">
        <v>0</v>
      </c>
      <c r="H15" s="165">
        <v>7246886</v>
      </c>
      <c r="I15" s="165">
        <v>0</v>
      </c>
      <c r="J15" s="144"/>
      <c r="K15" s="166"/>
      <c r="L15" s="167"/>
      <c r="M15" s="168"/>
      <c r="S15" s="170"/>
    </row>
    <row r="16" spans="1:19" ht="15.6" hidden="1" x14ac:dyDescent="0.3">
      <c r="A16" s="152" t="s">
        <v>123</v>
      </c>
      <c r="B16" s="152"/>
      <c r="C16" s="161"/>
      <c r="D16" s="161"/>
      <c r="E16" s="147">
        <v>0</v>
      </c>
      <c r="F16" s="170">
        <v>0</v>
      </c>
      <c r="G16" s="163">
        <f>-11443763.73-7246886.02+(-383345.27)</f>
        <v>-19073995.02</v>
      </c>
      <c r="H16" s="171">
        <v>0</v>
      </c>
      <c r="I16" s="171">
        <v>0</v>
      </c>
      <c r="J16" s="165">
        <v>0</v>
      </c>
      <c r="K16" s="166">
        <f>0</f>
        <v>0</v>
      </c>
      <c r="L16" s="167">
        <f t="shared" si="0"/>
        <v>-2935083</v>
      </c>
      <c r="M16" s="168">
        <f t="shared" si="1"/>
        <v>-2515111</v>
      </c>
      <c r="Q16">
        <v>-383345.27</v>
      </c>
      <c r="R16" s="153">
        <f>G16-Q16</f>
        <v>-18690649.75</v>
      </c>
      <c r="S16" s="170"/>
    </row>
    <row r="17" spans="1:19" ht="15.6" hidden="1" x14ac:dyDescent="0.3">
      <c r="A17" s="152" t="s">
        <v>124</v>
      </c>
      <c r="B17" s="152"/>
      <c r="C17" s="161"/>
      <c r="D17" s="161"/>
      <c r="E17" s="147">
        <v>0</v>
      </c>
      <c r="F17" s="170">
        <v>0</v>
      </c>
      <c r="G17" s="163">
        <f>-'[1]Irregular 20192020'!T69</f>
        <v>-43023774.417000003</v>
      </c>
      <c r="H17" s="165">
        <v>0</v>
      </c>
      <c r="I17" s="165">
        <v>0</v>
      </c>
      <c r="J17" s="144">
        <v>-547657</v>
      </c>
      <c r="K17" s="166">
        <f>0</f>
        <v>0</v>
      </c>
      <c r="L17" s="167">
        <f t="shared" si="0"/>
        <v>-2935083</v>
      </c>
      <c r="M17" s="168">
        <f t="shared" si="1"/>
        <v>-2515111</v>
      </c>
      <c r="S17" s="170"/>
    </row>
    <row r="18" spans="1:19" ht="15.6" x14ac:dyDescent="0.3">
      <c r="A18" s="152" t="s">
        <v>125</v>
      </c>
      <c r="B18" s="152"/>
      <c r="C18" s="161">
        <v>0</v>
      </c>
      <c r="D18" s="161">
        <v>0</v>
      </c>
      <c r="E18" s="147">
        <v>0</v>
      </c>
      <c r="F18" s="170">
        <v>0</v>
      </c>
      <c r="G18" s="163">
        <v>-27032935.02</v>
      </c>
      <c r="H18" s="165">
        <v>0</v>
      </c>
      <c r="I18" s="165">
        <v>0</v>
      </c>
      <c r="J18" s="165">
        <v>0</v>
      </c>
      <c r="K18" s="166">
        <f>0</f>
        <v>0</v>
      </c>
      <c r="L18" s="167">
        <f t="shared" si="0"/>
        <v>-2935083</v>
      </c>
      <c r="M18" s="168">
        <f t="shared" si="1"/>
        <v>-2515111</v>
      </c>
      <c r="S18" s="163"/>
    </row>
    <row r="19" spans="1:19" ht="15.6" x14ac:dyDescent="0.3">
      <c r="A19" s="152" t="s">
        <v>126</v>
      </c>
      <c r="B19" s="152"/>
      <c r="C19" s="161">
        <v>0</v>
      </c>
      <c r="D19" s="147">
        <v>-44160871.260000013</v>
      </c>
      <c r="E19" s="147">
        <v>0</v>
      </c>
      <c r="F19" s="163">
        <v>-17289639</v>
      </c>
      <c r="G19" s="163">
        <v>0</v>
      </c>
      <c r="H19" s="165"/>
      <c r="I19" s="165"/>
      <c r="J19" s="165"/>
      <c r="K19" s="166"/>
      <c r="L19" s="167"/>
      <c r="M19" s="168"/>
      <c r="S19" s="163"/>
    </row>
    <row r="20" spans="1:19" ht="15.6" x14ac:dyDescent="0.3">
      <c r="A20" s="152" t="s">
        <v>127</v>
      </c>
      <c r="B20" s="152"/>
      <c r="C20" s="161">
        <v>0</v>
      </c>
      <c r="D20" s="172">
        <v>0</v>
      </c>
      <c r="E20" s="147">
        <v>-49097809</v>
      </c>
      <c r="F20" s="163"/>
      <c r="G20" s="163"/>
      <c r="H20" s="165"/>
      <c r="I20" s="165"/>
      <c r="J20" s="165"/>
      <c r="K20" s="166"/>
      <c r="L20" s="167"/>
      <c r="M20" s="168"/>
    </row>
    <row r="21" spans="1:19" ht="15.6" x14ac:dyDescent="0.3">
      <c r="A21" s="152" t="s">
        <v>127</v>
      </c>
      <c r="B21" s="152"/>
      <c r="C21" s="161">
        <v>0</v>
      </c>
      <c r="D21" s="172">
        <v>-63739620.07</v>
      </c>
      <c r="E21" s="147">
        <v>0</v>
      </c>
      <c r="F21" s="163"/>
      <c r="G21" s="163"/>
      <c r="H21" s="165"/>
      <c r="I21" s="165"/>
      <c r="J21" s="165"/>
      <c r="K21" s="166"/>
      <c r="L21" s="167"/>
      <c r="M21" s="168"/>
    </row>
    <row r="22" spans="1:19" ht="15.6" x14ac:dyDescent="0.3">
      <c r="A22" s="152" t="s">
        <v>128</v>
      </c>
      <c r="B22" s="152"/>
      <c r="C22" s="161">
        <v>0</v>
      </c>
      <c r="D22" s="172">
        <v>-97167902.980000019</v>
      </c>
      <c r="E22" s="147"/>
      <c r="F22" s="163"/>
      <c r="G22" s="163"/>
      <c r="H22" s="165"/>
      <c r="I22" s="165"/>
      <c r="J22" s="165"/>
      <c r="K22" s="166"/>
      <c r="L22" s="167"/>
      <c r="M22" s="168"/>
    </row>
    <row r="23" spans="1:19" ht="15.6" x14ac:dyDescent="0.3">
      <c r="A23" s="152" t="s">
        <v>129</v>
      </c>
      <c r="B23" s="152"/>
      <c r="C23" s="161">
        <v>0</v>
      </c>
      <c r="D23" s="153">
        <v>-32884681</v>
      </c>
      <c r="E23" s="147"/>
      <c r="F23" s="163"/>
      <c r="G23" s="163"/>
      <c r="H23" s="165"/>
      <c r="I23" s="165"/>
      <c r="J23" s="165"/>
      <c r="K23" s="166"/>
      <c r="L23" s="167"/>
      <c r="M23" s="168"/>
    </row>
    <row r="24" spans="1:19" ht="15.6" x14ac:dyDescent="0.3">
      <c r="A24" s="152" t="s">
        <v>140</v>
      </c>
      <c r="B24" s="152"/>
      <c r="C24" s="161">
        <v>0</v>
      </c>
      <c r="D24" s="153">
        <f>0</f>
        <v>0</v>
      </c>
      <c r="E24" s="147"/>
      <c r="F24" s="163"/>
      <c r="G24" s="163"/>
      <c r="H24" s="165"/>
      <c r="I24" s="165"/>
      <c r="J24" s="165"/>
      <c r="K24" s="166"/>
      <c r="L24" s="167"/>
      <c r="M24" s="168"/>
    </row>
    <row r="25" spans="1:19" ht="15.6" x14ac:dyDescent="0.3">
      <c r="A25" s="152"/>
      <c r="B25" s="152"/>
      <c r="C25" s="161"/>
      <c r="D25" s="161"/>
      <c r="E25" s="152"/>
      <c r="F25" s="160"/>
      <c r="G25" s="173"/>
      <c r="H25" s="165"/>
      <c r="I25" s="165"/>
      <c r="J25" s="165"/>
      <c r="K25" s="166"/>
      <c r="L25" s="167"/>
      <c r="M25" s="168"/>
    </row>
    <row r="26" spans="1:19" ht="16.2" thickBot="1" x14ac:dyDescent="0.35">
      <c r="A26" s="152" t="s">
        <v>130</v>
      </c>
      <c r="B26" s="152"/>
      <c r="C26" s="174">
        <f>SUM(C9:C23)</f>
        <v>45834424.170000032</v>
      </c>
      <c r="D26" s="174">
        <f>SUM(D9:D24)</f>
        <v>44638328.620000035</v>
      </c>
      <c r="E26" s="174">
        <f>SUM(E9:E25)</f>
        <v>235114683.98000002</v>
      </c>
      <c r="F26" s="175">
        <f>SUM(F9:F20)</f>
        <v>187044590</v>
      </c>
      <c r="G26" s="176">
        <f>SUM(G9:G19)</f>
        <v>89729004.373000011</v>
      </c>
      <c r="H26" s="176">
        <f>SUM(H9:H18)</f>
        <v>117409198.25</v>
      </c>
      <c r="I26" s="176">
        <f>SUM(I9:I19)</f>
        <v>80597040.25</v>
      </c>
      <c r="J26" s="176">
        <f>SUM(J9:J17)</f>
        <v>37243476.25</v>
      </c>
      <c r="K26" s="177">
        <f>SUM(K9:K17)</f>
        <v>103248910</v>
      </c>
      <c r="L26" s="177">
        <f>0</f>
        <v>0</v>
      </c>
      <c r="M26" s="178">
        <f>0</f>
        <v>0</v>
      </c>
    </row>
    <row r="27" spans="1:19" ht="16.2" thickTop="1" x14ac:dyDescent="0.3">
      <c r="A27" s="152"/>
      <c r="B27" s="152"/>
      <c r="C27" s="152"/>
      <c r="D27" s="152"/>
      <c r="E27" s="152"/>
      <c r="F27" s="152"/>
      <c r="H27" s="152"/>
      <c r="I27" s="152"/>
      <c r="J27" s="179"/>
      <c r="K27" s="180"/>
      <c r="L27" s="179"/>
      <c r="M27" s="179"/>
    </row>
    <row r="28" spans="1:19" ht="15.6" x14ac:dyDescent="0.3">
      <c r="A28" s="152"/>
      <c r="B28" s="152"/>
      <c r="C28" s="161"/>
      <c r="D28" s="161"/>
      <c r="E28" s="152"/>
      <c r="F28" s="152"/>
      <c r="H28" s="152"/>
      <c r="I28" s="152"/>
      <c r="J28" s="179"/>
      <c r="K28" s="180"/>
      <c r="L28" s="179"/>
      <c r="M28" s="179"/>
    </row>
    <row r="29" spans="1:19" ht="15.6" x14ac:dyDescent="0.3">
      <c r="A29" s="152" t="s">
        <v>131</v>
      </c>
      <c r="B29" s="152"/>
      <c r="C29" s="152"/>
      <c r="D29" s="152"/>
      <c r="E29" s="152"/>
      <c r="F29" s="181"/>
      <c r="G29" s="83"/>
      <c r="H29" s="182"/>
      <c r="I29" s="182"/>
    </row>
    <row r="30" spans="1:19" ht="15.6" x14ac:dyDescent="0.3">
      <c r="A30" s="152"/>
      <c r="B30" s="152"/>
      <c r="C30" s="152"/>
      <c r="D30" s="152"/>
      <c r="E30" s="152"/>
      <c r="F30" s="183"/>
      <c r="G30" s="2"/>
      <c r="H30" s="183"/>
      <c r="I30" s="183"/>
    </row>
    <row r="31" spans="1:19" ht="15.6" x14ac:dyDescent="0.3">
      <c r="A31" s="152"/>
      <c r="B31" s="152"/>
      <c r="C31" s="152"/>
      <c r="D31" s="152"/>
      <c r="E31" s="152"/>
      <c r="F31" s="183"/>
      <c r="G31" s="2"/>
      <c r="H31" s="183"/>
      <c r="I31" s="183"/>
    </row>
    <row r="32" spans="1:19" s="131" customFormat="1" ht="15.6" x14ac:dyDescent="0.3">
      <c r="A32" s="152"/>
      <c r="B32" s="152"/>
      <c r="C32" s="152"/>
      <c r="D32" s="152"/>
      <c r="E32" s="152"/>
      <c r="F32" s="183"/>
      <c r="G32" s="2"/>
      <c r="H32" s="183"/>
      <c r="I32" s="183"/>
      <c r="K32" s="137"/>
    </row>
    <row r="33" spans="1:11" s="131" customFormat="1" ht="15.6" x14ac:dyDescent="0.3">
      <c r="A33" s="152"/>
      <c r="B33" s="152"/>
      <c r="C33" s="152"/>
      <c r="D33" s="152"/>
      <c r="E33" s="152"/>
      <c r="F33" s="183"/>
      <c r="G33" s="2"/>
      <c r="H33" s="183"/>
      <c r="I33" s="183"/>
      <c r="K33" s="137"/>
    </row>
    <row r="35" spans="1:11" s="131" customFormat="1" ht="15.6" x14ac:dyDescent="0.3">
      <c r="A35" s="152" t="s">
        <v>132</v>
      </c>
      <c r="B35" s="152"/>
      <c r="C35" s="184"/>
      <c r="D35" s="184"/>
      <c r="F35" s="152"/>
      <c r="G35"/>
      <c r="H35" s="152"/>
      <c r="I35" s="152"/>
      <c r="K35" s="137"/>
    </row>
    <row r="36" spans="1:11" s="131" customFormat="1" x14ac:dyDescent="0.3">
      <c r="A36"/>
      <c r="B36"/>
      <c r="F36" s="11" t="s">
        <v>133</v>
      </c>
      <c r="G36" s="11"/>
      <c r="H36" s="11"/>
      <c r="I36" s="11"/>
      <c r="K36" s="137"/>
    </row>
    <row r="37" spans="1:11" s="131" customFormat="1" ht="15.6" x14ac:dyDescent="0.3">
      <c r="A37" s="152"/>
      <c r="B37" s="152"/>
      <c r="F37" s="183"/>
      <c r="G37" s="2"/>
      <c r="H37" s="183"/>
      <c r="I37" s="183"/>
      <c r="K37" s="137"/>
    </row>
    <row r="38" spans="1:11" s="131" customFormat="1" ht="15.6" x14ac:dyDescent="0.3">
      <c r="A38" s="152"/>
      <c r="B38" s="152"/>
      <c r="F38" s="183"/>
      <c r="G38" s="2"/>
      <c r="H38" s="183"/>
      <c r="I38" s="183"/>
      <c r="K38" s="137"/>
    </row>
    <row r="39" spans="1:11" s="131" customFormat="1" ht="15.6" x14ac:dyDescent="0.3">
      <c r="A39" s="152"/>
      <c r="B39" s="152"/>
      <c r="F39" s="183"/>
      <c r="G39" s="2"/>
      <c r="H39" s="183"/>
      <c r="I39" s="183"/>
      <c r="K39" s="137"/>
    </row>
    <row r="41" spans="1:11" s="131" customFormat="1" ht="15.6" x14ac:dyDescent="0.3">
      <c r="A41" s="152" t="s">
        <v>134</v>
      </c>
      <c r="B41" s="152"/>
      <c r="C41" s="184"/>
      <c r="D41" s="184"/>
      <c r="F41" s="152"/>
      <c r="G41"/>
      <c r="H41" s="152"/>
      <c r="I41" s="152"/>
      <c r="K41" s="137"/>
    </row>
    <row r="42" spans="1:11" s="131" customFormat="1" x14ac:dyDescent="0.3">
      <c r="A42"/>
      <c r="B42"/>
      <c r="F42" s="11" t="s">
        <v>135</v>
      </c>
      <c r="G42" s="11"/>
      <c r="H42" s="11"/>
      <c r="I42" s="11"/>
      <c r="K42" s="137"/>
    </row>
    <row r="43" spans="1:11" s="131" customFormat="1" x14ac:dyDescent="0.3">
      <c r="A43"/>
      <c r="B43"/>
      <c r="F43" s="11"/>
      <c r="G43" s="11"/>
      <c r="H43" s="11"/>
      <c r="I43" s="11"/>
      <c r="K43" s="137"/>
    </row>
    <row r="44" spans="1:11" s="131" customFormat="1" x14ac:dyDescent="0.3">
      <c r="A44"/>
      <c r="B44"/>
      <c r="F44" s="11"/>
      <c r="G44" s="11"/>
      <c r="H44" s="11"/>
      <c r="I44" s="11"/>
      <c r="K44" s="137"/>
    </row>
    <row r="45" spans="1:11" s="131" customFormat="1" x14ac:dyDescent="0.3">
      <c r="A45"/>
      <c r="B45"/>
      <c r="F45"/>
      <c r="G45"/>
      <c r="H45"/>
      <c r="I45"/>
      <c r="K45" s="137"/>
    </row>
    <row r="46" spans="1:11" s="131" customFormat="1" x14ac:dyDescent="0.3">
      <c r="A46"/>
      <c r="B46"/>
      <c r="F46"/>
      <c r="G46"/>
      <c r="H46"/>
      <c r="I46"/>
      <c r="K46" s="137"/>
    </row>
    <row r="47" spans="1:11" s="131" customFormat="1" ht="15.6" x14ac:dyDescent="0.3">
      <c r="A47" t="s">
        <v>136</v>
      </c>
      <c r="B47"/>
      <c r="C47" s="184"/>
      <c r="D47" s="184"/>
      <c r="F47" s="152"/>
      <c r="G47"/>
      <c r="H47" s="152"/>
      <c r="I47" s="152"/>
      <c r="K47" s="137"/>
    </row>
    <row r="48" spans="1:11" s="131" customFormat="1" x14ac:dyDescent="0.3">
      <c r="A48"/>
      <c r="B48"/>
      <c r="F48" s="11" t="s">
        <v>137</v>
      </c>
      <c r="G48" s="11"/>
      <c r="H48" s="11"/>
      <c r="I48" s="11"/>
      <c r="K48" s="137"/>
    </row>
    <row r="49" spans="1:11" s="131" customFormat="1" x14ac:dyDescent="0.3">
      <c r="A49"/>
      <c r="B49"/>
      <c r="C49"/>
      <c r="D49"/>
      <c r="E49"/>
      <c r="F49"/>
      <c r="G49"/>
      <c r="H49"/>
      <c r="I49"/>
      <c r="K49" s="137"/>
    </row>
    <row r="50" spans="1:11" s="131" customFormat="1" x14ac:dyDescent="0.3">
      <c r="A50"/>
      <c r="B50"/>
      <c r="C50"/>
      <c r="D50"/>
      <c r="E50"/>
      <c r="F50"/>
      <c r="G50"/>
      <c r="H50"/>
      <c r="I50"/>
      <c r="K50" s="13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7C8F-45CE-44CD-B5D9-53B514DBB5FA}">
  <sheetPr>
    <pageSetUpPr fitToPage="1"/>
  </sheetPr>
  <dimension ref="A1:AI52"/>
  <sheetViews>
    <sheetView topLeftCell="H11" workbookViewId="0">
      <selection activeCell="AA20" sqref="AA20:AA24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2" width="14.6640625" style="53" customWidth="1"/>
    <col min="13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19.441406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5"/>
    </row>
    <row r="4" spans="1:34" ht="15" customHeight="1" x14ac:dyDescent="0.3">
      <c r="A4" s="196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8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199" t="s">
        <v>43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1"/>
    </row>
    <row r="7" spans="1:34" ht="18" customHeight="1" thickBot="1" x14ac:dyDescent="0.35">
      <c r="A7" s="202" t="s">
        <v>2</v>
      </c>
      <c r="B7" s="205" t="s">
        <v>3</v>
      </c>
      <c r="C7" s="24"/>
      <c r="D7" s="24"/>
      <c r="E7" s="24"/>
      <c r="F7" s="208" t="s">
        <v>4</v>
      </c>
      <c r="G7" s="25"/>
      <c r="H7" s="25"/>
      <c r="I7" s="25"/>
      <c r="J7" s="211" t="s">
        <v>5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3"/>
      <c r="Z7" s="191" t="s">
        <v>6</v>
      </c>
      <c r="AA7" s="202" t="s">
        <v>7</v>
      </c>
      <c r="AB7" s="211" t="s">
        <v>8</v>
      </c>
      <c r="AC7" s="212"/>
      <c r="AD7" s="212"/>
      <c r="AE7" s="212"/>
      <c r="AF7" s="212"/>
      <c r="AG7" s="212"/>
      <c r="AH7" s="215"/>
    </row>
    <row r="8" spans="1:34" x14ac:dyDescent="0.3">
      <c r="A8" s="203"/>
      <c r="B8" s="206"/>
      <c r="C8" s="26"/>
      <c r="D8" s="26"/>
      <c r="E8" s="26"/>
      <c r="F8" s="209"/>
      <c r="G8" s="27"/>
      <c r="H8" s="27"/>
      <c r="I8" s="27"/>
      <c r="J8" s="205" t="s">
        <v>9</v>
      </c>
      <c r="K8" s="205" t="s">
        <v>10</v>
      </c>
      <c r="L8" s="187" t="s">
        <v>48</v>
      </c>
      <c r="M8" s="187" t="s">
        <v>49</v>
      </c>
      <c r="N8" s="187" t="s">
        <v>50</v>
      </c>
      <c r="O8" s="187" t="s">
        <v>51</v>
      </c>
      <c r="P8" s="187" t="s">
        <v>52</v>
      </c>
      <c r="Q8" s="187" t="s">
        <v>53</v>
      </c>
      <c r="R8" s="187" t="s">
        <v>54</v>
      </c>
      <c r="S8" s="187" t="s">
        <v>55</v>
      </c>
      <c r="T8" s="187" t="s">
        <v>56</v>
      </c>
      <c r="U8" s="187" t="s">
        <v>37</v>
      </c>
      <c r="V8" s="187" t="s">
        <v>38</v>
      </c>
      <c r="W8" s="187" t="s">
        <v>39</v>
      </c>
      <c r="X8" s="189" t="s">
        <v>61</v>
      </c>
      <c r="Y8" s="191" t="s">
        <v>11</v>
      </c>
      <c r="Z8" s="214"/>
      <c r="AA8" s="203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4"/>
      <c r="B9" s="207"/>
      <c r="C9" s="30"/>
      <c r="D9" s="31" t="s">
        <v>22</v>
      </c>
      <c r="E9" s="31" t="s">
        <v>23</v>
      </c>
      <c r="F9" s="210"/>
      <c r="G9" s="32" t="s">
        <v>12</v>
      </c>
      <c r="H9" s="32" t="s">
        <v>24</v>
      </c>
      <c r="I9" s="32" t="s">
        <v>25</v>
      </c>
      <c r="J9" s="207"/>
      <c r="K9" s="207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90"/>
      <c r="Y9" s="192"/>
      <c r="Z9" s="192"/>
      <c r="AA9" s="204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3.4" customHeight="1" thickBot="1" x14ac:dyDescent="0.35">
      <c r="A13" s="35"/>
      <c r="B13" s="7"/>
      <c r="C13" s="7"/>
      <c r="D13" s="49"/>
      <c r="E13" s="43"/>
      <c r="F13" s="7"/>
      <c r="G13" s="8"/>
      <c r="H13" s="44"/>
      <c r="I13" s="45"/>
      <c r="J13" s="46"/>
      <c r="K13" s="4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65"/>
      <c r="Y13" s="9"/>
      <c r="Z13" s="5"/>
      <c r="AA13" s="7"/>
      <c r="AB13" s="7"/>
      <c r="AC13" s="7"/>
      <c r="AD13" s="7"/>
      <c r="AE13" s="7"/>
      <c r="AF13" s="7"/>
      <c r="AG13" s="7"/>
      <c r="AH13" s="48"/>
    </row>
    <row r="14" spans="1:34" ht="15" thickBot="1" x14ac:dyDescent="0.35">
      <c r="A14" s="52"/>
      <c r="B14" s="7"/>
      <c r="C14" s="7"/>
      <c r="D14" s="7"/>
      <c r="E14" s="7"/>
      <c r="F14" s="7"/>
      <c r="G14" s="7"/>
      <c r="H14" s="7"/>
      <c r="I14" s="7"/>
      <c r="J14" s="39"/>
      <c r="K14" s="47"/>
      <c r="L14" s="50">
        <f t="shared" ref="L14:X14" si="1">SUM(L10:L13)</f>
        <v>793159.33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0">
        <f t="shared" si="1"/>
        <v>0</v>
      </c>
      <c r="S14" s="50">
        <f t="shared" si="1"/>
        <v>0</v>
      </c>
      <c r="T14" s="50">
        <f t="shared" si="1"/>
        <v>0</v>
      </c>
      <c r="U14" s="50">
        <f t="shared" si="1"/>
        <v>0</v>
      </c>
      <c r="V14" s="50">
        <f t="shared" si="1"/>
        <v>0</v>
      </c>
      <c r="W14" s="50">
        <f t="shared" si="1"/>
        <v>0</v>
      </c>
      <c r="X14" s="50">
        <f t="shared" si="1"/>
        <v>793159.33</v>
      </c>
      <c r="Y14" s="7"/>
      <c r="Z14" s="7"/>
      <c r="AA14" s="51"/>
      <c r="AB14" s="7"/>
      <c r="AC14" s="7"/>
      <c r="AD14" s="7"/>
      <c r="AE14" s="7"/>
      <c r="AF14" s="7"/>
      <c r="AG14" s="7"/>
      <c r="AH14" s="7"/>
    </row>
    <row r="15" spans="1:34" x14ac:dyDescent="0.3">
      <c r="F15"/>
      <c r="G15"/>
      <c r="H15"/>
      <c r="I15"/>
      <c r="X15" s="53"/>
      <c r="Y15"/>
      <c r="Z15"/>
    </row>
    <row r="16" spans="1:34" x14ac:dyDescent="0.3">
      <c r="F16"/>
      <c r="G16"/>
      <c r="H16"/>
      <c r="I16"/>
      <c r="L16" s="53">
        <f>L14</f>
        <v>793159.33</v>
      </c>
      <c r="M16" s="53">
        <f t="shared" ref="M16:U16" si="2">L16+M14</f>
        <v>793159.33</v>
      </c>
      <c r="N16" s="53">
        <f t="shared" si="2"/>
        <v>793159.33</v>
      </c>
      <c r="O16" s="53">
        <f t="shared" si="2"/>
        <v>793159.33</v>
      </c>
      <c r="P16" s="53">
        <f t="shared" si="2"/>
        <v>793159.33</v>
      </c>
      <c r="Q16" s="53">
        <f t="shared" si="2"/>
        <v>793159.33</v>
      </c>
      <c r="R16" s="53">
        <f t="shared" si="2"/>
        <v>793159.33</v>
      </c>
      <c r="S16" s="53">
        <f t="shared" si="2"/>
        <v>793159.33</v>
      </c>
      <c r="T16" s="53">
        <f t="shared" si="2"/>
        <v>793159.33</v>
      </c>
      <c r="U16" s="53">
        <f t="shared" si="2"/>
        <v>793159.33</v>
      </c>
      <c r="V16" s="53">
        <f>U16+V14</f>
        <v>793159.33</v>
      </c>
      <c r="W16" s="53">
        <f>V16+W14</f>
        <v>793159.33</v>
      </c>
      <c r="X16" s="53"/>
      <c r="Y16"/>
      <c r="Z16"/>
    </row>
    <row r="17" spans="2:35" x14ac:dyDescent="0.3">
      <c r="F17"/>
      <c r="G17"/>
      <c r="H17"/>
      <c r="I17"/>
      <c r="X17" s="60" t="s">
        <v>71</v>
      </c>
      <c r="Y17"/>
      <c r="Z17"/>
    </row>
    <row r="18" spans="2:35" x14ac:dyDescent="0.3">
      <c r="F18"/>
      <c r="G18"/>
      <c r="H18"/>
      <c r="I18"/>
      <c r="X18" s="53"/>
      <c r="Y18" s="54" t="s">
        <v>29</v>
      </c>
      <c r="Z18" s="55">
        <f>0</f>
        <v>0</v>
      </c>
    </row>
    <row r="19" spans="2:35" x14ac:dyDescent="0.3">
      <c r="F19"/>
      <c r="G19"/>
      <c r="H19"/>
      <c r="I19"/>
      <c r="X19" s="53"/>
      <c r="Y19" s="54" t="s">
        <v>30</v>
      </c>
      <c r="Z19" s="55">
        <f>0</f>
        <v>0</v>
      </c>
    </row>
    <row r="20" spans="2:35" x14ac:dyDescent="0.3">
      <c r="E20" s="67"/>
      <c r="G20" s="68"/>
      <c r="H20"/>
      <c r="I20"/>
      <c r="X20" s="53">
        <v>108083.51</v>
      </c>
      <c r="Y20" s="54" t="s">
        <v>31</v>
      </c>
      <c r="Z20" s="55">
        <f>0</f>
        <v>0</v>
      </c>
      <c r="AA20" s="10">
        <f>X20+Z20</f>
        <v>108083.51</v>
      </c>
    </row>
    <row r="21" spans="2:35" x14ac:dyDescent="0.3">
      <c r="B21" s="11"/>
      <c r="C21" s="11"/>
      <c r="D21" s="11"/>
      <c r="E21" s="69"/>
      <c r="G21" s="70"/>
      <c r="H21"/>
      <c r="I21"/>
      <c r="K21"/>
      <c r="L21"/>
      <c r="M21"/>
      <c r="N21"/>
      <c r="O21"/>
      <c r="P21"/>
      <c r="Q21"/>
      <c r="R21"/>
      <c r="S21"/>
      <c r="T21"/>
      <c r="U21"/>
      <c r="V21"/>
      <c r="W21"/>
      <c r="X21" s="89">
        <v>0</v>
      </c>
      <c r="Y21" s="56" t="s">
        <v>32</v>
      </c>
      <c r="Z21" s="55">
        <f>0</f>
        <v>0</v>
      </c>
      <c r="AA21" s="10">
        <f t="shared" ref="AA21:AA22" si="3">X21+Z21</f>
        <v>0</v>
      </c>
    </row>
    <row r="22" spans="2:35" x14ac:dyDescent="0.3">
      <c r="B22" s="82" t="s">
        <v>62</v>
      </c>
      <c r="C22" s="82"/>
      <c r="D22" s="2"/>
      <c r="E22" s="2"/>
      <c r="G22" s="68"/>
      <c r="H22"/>
      <c r="I22"/>
      <c r="K22"/>
      <c r="L22"/>
      <c r="M22"/>
      <c r="N22"/>
      <c r="O22"/>
      <c r="P22"/>
      <c r="Q22"/>
      <c r="R22"/>
      <c r="S22"/>
      <c r="T22"/>
      <c r="U22"/>
      <c r="V22"/>
      <c r="W22"/>
      <c r="X22" s="89">
        <v>0</v>
      </c>
      <c r="Y22" s="54" t="s">
        <v>33</v>
      </c>
      <c r="Z22" s="55">
        <f>0</f>
        <v>0</v>
      </c>
      <c r="AA22" s="10">
        <f t="shared" si="3"/>
        <v>0</v>
      </c>
    </row>
    <row r="23" spans="2:35" x14ac:dyDescent="0.3">
      <c r="B23" s="2"/>
      <c r="C23" s="2"/>
      <c r="D23" s="2"/>
      <c r="E23" s="2"/>
      <c r="G23" s="68"/>
      <c r="H23"/>
      <c r="I23"/>
      <c r="K23"/>
      <c r="L23"/>
      <c r="M23"/>
      <c r="N23"/>
      <c r="O23"/>
      <c r="P23"/>
      <c r="Q23"/>
      <c r="R23"/>
      <c r="S23"/>
      <c r="T23"/>
      <c r="U23"/>
      <c r="V23"/>
      <c r="W23" s="10"/>
      <c r="X23" s="89">
        <v>7503996.959999999</v>
      </c>
      <c r="Y23" s="54" t="s">
        <v>34</v>
      </c>
      <c r="Z23" s="55">
        <f>X10+X11</f>
        <v>62823.08</v>
      </c>
      <c r="AA23" s="10">
        <f>X23+Z23</f>
        <v>7566820.0399999991</v>
      </c>
    </row>
    <row r="24" spans="2:35" x14ac:dyDescent="0.3">
      <c r="B24" s="2"/>
      <c r="C24" s="2"/>
      <c r="D24" s="2"/>
      <c r="E24" s="2"/>
      <c r="G24" s="68"/>
      <c r="H24"/>
      <c r="I24"/>
      <c r="K24"/>
      <c r="L24"/>
      <c r="M24"/>
      <c r="N24"/>
      <c r="O24"/>
      <c r="P24"/>
      <c r="Q24"/>
      <c r="R24"/>
      <c r="S24"/>
      <c r="T24"/>
      <c r="U24"/>
      <c r="V24"/>
      <c r="W24"/>
      <c r="X24" s="89">
        <f>6979958.75+30046289.67</f>
        <v>37026248.420000002</v>
      </c>
      <c r="Y24" s="54" t="s">
        <v>35</v>
      </c>
      <c r="Z24" s="55">
        <f>X12</f>
        <v>730336.25</v>
      </c>
      <c r="AA24" s="10">
        <f>X24+Z24</f>
        <v>37756584.670000002</v>
      </c>
    </row>
    <row r="25" spans="2:35" ht="15" thickBot="1" x14ac:dyDescent="0.35">
      <c r="B25" s="2"/>
      <c r="C25" s="2"/>
      <c r="D25" s="2"/>
      <c r="E25" s="2"/>
      <c r="G25" s="68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129">
        <f>SUM(X18:X24)</f>
        <v>44638328.890000001</v>
      </c>
      <c r="Y25" s="54"/>
      <c r="Z25" s="57">
        <f>SUM(Z18:Z24)</f>
        <v>793159.33</v>
      </c>
      <c r="AA25" s="57">
        <f>SUM(AA18:AA24)</f>
        <v>45431488.219999999</v>
      </c>
    </row>
    <row r="26" spans="2:35" ht="15" thickTop="1" x14ac:dyDescent="0.3">
      <c r="B26" s="82" t="s">
        <v>63</v>
      </c>
      <c r="C26" s="82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54"/>
      <c r="Z26" s="55"/>
    </row>
    <row r="27" spans="2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54"/>
      <c r="Z27" s="55"/>
    </row>
    <row r="28" spans="2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Y28"/>
      <c r="Z28"/>
      <c r="AI28" s="10">
        <f>R16-Z25</f>
        <v>0</v>
      </c>
    </row>
    <row r="29" spans="2:35" x14ac:dyDescent="0.3">
      <c r="B29" s="2"/>
      <c r="C29" s="2"/>
      <c r="D29" s="2"/>
      <c r="E29" s="2"/>
      <c r="G29" s="68"/>
      <c r="H29"/>
      <c r="I29"/>
      <c r="K29"/>
      <c r="L29"/>
      <c r="M29"/>
      <c r="N29" s="58"/>
      <c r="O29" s="58"/>
      <c r="P29" s="58"/>
      <c r="Q29" s="58"/>
      <c r="R29" s="58"/>
      <c r="S29" s="58"/>
      <c r="T29" s="58"/>
      <c r="U29" s="58"/>
      <c r="Y29" s="58">
        <v>45839</v>
      </c>
      <c r="Z29" s="58"/>
      <c r="AA29" s="10">
        <f>L14</f>
        <v>793159.33</v>
      </c>
    </row>
    <row r="30" spans="2:35" x14ac:dyDescent="0.3">
      <c r="B30" s="82" t="s">
        <v>64</v>
      </c>
      <c r="C30" s="82"/>
      <c r="D30" s="2"/>
      <c r="E30" s="2"/>
      <c r="G30" s="68"/>
      <c r="H30"/>
      <c r="I30"/>
      <c r="N30" s="58"/>
      <c r="O30" s="58"/>
      <c r="P30" s="58"/>
      <c r="Q30" s="58"/>
      <c r="R30" s="58"/>
      <c r="S30" s="58"/>
      <c r="T30" s="58"/>
      <c r="U30" s="58"/>
      <c r="Y30" s="58">
        <v>45870</v>
      </c>
      <c r="Z30" s="58"/>
      <c r="AA30" s="59">
        <f>M14</f>
        <v>0</v>
      </c>
    </row>
    <row r="31" spans="2:35" x14ac:dyDescent="0.3">
      <c r="E31" s="71"/>
      <c r="G31" s="68"/>
      <c r="H31"/>
      <c r="I31"/>
      <c r="N31" s="58"/>
      <c r="O31" s="58"/>
      <c r="P31" s="58"/>
      <c r="Q31" s="58"/>
      <c r="R31" s="58"/>
      <c r="S31" s="58"/>
      <c r="T31" s="58"/>
      <c r="U31" s="58"/>
      <c r="Y31" s="58">
        <v>45901</v>
      </c>
      <c r="Z31" s="58"/>
      <c r="AA31" s="59">
        <f>N14</f>
        <v>0</v>
      </c>
    </row>
    <row r="32" spans="2:35" x14ac:dyDescent="0.3">
      <c r="E32" s="71"/>
      <c r="G32" s="68"/>
      <c r="H32"/>
      <c r="I32"/>
      <c r="Y32" s="53"/>
      <c r="Z32" s="53"/>
      <c r="AA32" s="53"/>
    </row>
    <row r="33" spans="5:27" ht="15" thickBot="1" x14ac:dyDescent="0.35">
      <c r="E33" s="72"/>
      <c r="H33"/>
      <c r="I33"/>
      <c r="N33" s="60"/>
      <c r="O33" s="60"/>
      <c r="P33" s="60"/>
      <c r="Q33" s="60"/>
      <c r="R33" s="60"/>
      <c r="S33" s="60"/>
      <c r="T33" s="60"/>
      <c r="U33" s="60"/>
      <c r="Y33" s="60" t="s">
        <v>36</v>
      </c>
      <c r="Z33" s="62">
        <v>45901</v>
      </c>
      <c r="AA33" s="61">
        <f>SUM(AA29:AA32)</f>
        <v>793159.33</v>
      </c>
    </row>
    <row r="34" spans="5:27" ht="15" thickTop="1" x14ac:dyDescent="0.3">
      <c r="H34"/>
      <c r="I34"/>
      <c r="Y34" s="53"/>
      <c r="Z34" s="53"/>
      <c r="AA34" s="53"/>
    </row>
    <row r="35" spans="5:27" x14ac:dyDescent="0.3">
      <c r="H35"/>
      <c r="I35"/>
      <c r="P35" s="62"/>
      <c r="Q35" s="62"/>
      <c r="R35" s="62"/>
      <c r="S35" s="62"/>
      <c r="T35" s="62"/>
      <c r="U35" s="62"/>
      <c r="Y35" s="75"/>
      <c r="Z35" s="75"/>
      <c r="AA35" s="76"/>
    </row>
    <row r="36" spans="5:27" x14ac:dyDescent="0.3">
      <c r="E36" s="73"/>
      <c r="G36" s="68"/>
      <c r="H36"/>
      <c r="I36"/>
      <c r="P36" s="62"/>
      <c r="Q36" s="62"/>
      <c r="R36" s="62"/>
      <c r="S36" s="62"/>
      <c r="T36" s="62"/>
      <c r="U36" s="62"/>
      <c r="V36" s="75"/>
      <c r="W36" s="75"/>
      <c r="X36" s="76"/>
      <c r="Y36"/>
      <c r="Z36"/>
    </row>
    <row r="37" spans="5:27" x14ac:dyDescent="0.3">
      <c r="E37" s="73"/>
      <c r="G37" s="68"/>
      <c r="H37"/>
      <c r="I37"/>
      <c r="P37" s="62"/>
      <c r="Q37" s="62"/>
      <c r="R37" s="62"/>
      <c r="S37" s="62"/>
      <c r="T37" s="62"/>
      <c r="U37" s="62"/>
      <c r="V37" s="75"/>
      <c r="W37" s="75"/>
      <c r="X37" s="76"/>
      <c r="Y37"/>
      <c r="Z37"/>
    </row>
    <row r="38" spans="5:27" x14ac:dyDescent="0.3">
      <c r="E38" s="73"/>
      <c r="G38" s="68"/>
      <c r="H38"/>
      <c r="I38"/>
      <c r="V38" s="76"/>
      <c r="W38" s="76"/>
      <c r="X38" s="76"/>
      <c r="Y38"/>
      <c r="Z38"/>
    </row>
    <row r="39" spans="5:27" x14ac:dyDescent="0.3">
      <c r="E39" s="69"/>
      <c r="G39" s="70"/>
      <c r="H39"/>
      <c r="I39"/>
      <c r="P39" s="60"/>
      <c r="Q39" s="60"/>
      <c r="R39" s="60"/>
      <c r="S39" s="60"/>
      <c r="T39" s="60"/>
      <c r="U39" s="60"/>
      <c r="V39" s="77"/>
      <c r="W39" s="77"/>
      <c r="X39" s="77"/>
      <c r="Y39" s="10"/>
      <c r="Z39"/>
    </row>
    <row r="40" spans="5:27" x14ac:dyDescent="0.3">
      <c r="V40" s="76"/>
      <c r="W40" s="76"/>
      <c r="X40" s="76"/>
      <c r="Y40"/>
      <c r="Z40"/>
    </row>
    <row r="41" spans="5:27" x14ac:dyDescent="0.3">
      <c r="F41"/>
      <c r="G41"/>
      <c r="H41"/>
      <c r="I41"/>
      <c r="V41" s="76"/>
      <c r="W41" s="76"/>
      <c r="X41" s="76"/>
      <c r="Y41"/>
      <c r="Z41"/>
    </row>
    <row r="42" spans="5:27" x14ac:dyDescent="0.3">
      <c r="F42"/>
      <c r="G42"/>
      <c r="H42"/>
      <c r="I42"/>
      <c r="P42" s="60"/>
      <c r="Q42" s="60"/>
      <c r="R42" s="60"/>
      <c r="S42" s="60"/>
      <c r="T42" s="60"/>
      <c r="U42" s="60"/>
      <c r="V42" s="77"/>
      <c r="W42" s="77"/>
      <c r="X42" s="77"/>
      <c r="Y42" s="10"/>
      <c r="Z42"/>
    </row>
    <row r="43" spans="5:27" x14ac:dyDescent="0.3">
      <c r="V43" s="76"/>
      <c r="W43" s="76"/>
      <c r="X43" s="78"/>
    </row>
    <row r="44" spans="5:27" x14ac:dyDescent="0.3">
      <c r="V44" s="76"/>
      <c r="W44" s="76"/>
      <c r="X44" s="78"/>
    </row>
    <row r="45" spans="5:27" x14ac:dyDescent="0.3">
      <c r="T45" s="60"/>
      <c r="U45" s="60"/>
      <c r="V45" s="77"/>
      <c r="W45" s="77"/>
      <c r="X45" s="79"/>
    </row>
    <row r="46" spans="5:27" x14ac:dyDescent="0.3">
      <c r="V46" s="76"/>
      <c r="W46" s="76"/>
      <c r="X46" s="78"/>
    </row>
    <row r="47" spans="5:27" x14ac:dyDescent="0.3">
      <c r="V47" s="76"/>
      <c r="W47" s="76"/>
      <c r="X47" s="80"/>
    </row>
    <row r="48" spans="5:27" x14ac:dyDescent="0.3">
      <c r="Z48" s="64"/>
    </row>
    <row r="49" spans="1:35" s="2" customFormat="1" x14ac:dyDescent="0.3">
      <c r="A49"/>
      <c r="B49"/>
      <c r="C49"/>
      <c r="D49"/>
      <c r="E49"/>
      <c r="J49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63"/>
      <c r="Z49" s="64"/>
      <c r="AA49"/>
      <c r="AB49"/>
      <c r="AC49"/>
      <c r="AD49"/>
      <c r="AE49"/>
      <c r="AF49"/>
      <c r="AG49"/>
      <c r="AH49"/>
      <c r="AI49"/>
    </row>
    <row r="50" spans="1:35" x14ac:dyDescent="0.3">
      <c r="Z50" s="64"/>
    </row>
    <row r="52" spans="1:35" s="2" customFormat="1" x14ac:dyDescent="0.3">
      <c r="A52"/>
      <c r="B52"/>
      <c r="C52"/>
      <c r="D52"/>
      <c r="E52"/>
      <c r="J52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63"/>
      <c r="AA52"/>
      <c r="AB52"/>
      <c r="AC52"/>
      <c r="AD52"/>
      <c r="AE52"/>
      <c r="AF52"/>
      <c r="AG52"/>
      <c r="AH52"/>
      <c r="AI52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1CEB-802B-4ACA-99ED-00F42917DC28}">
  <dimension ref="A1:AA46"/>
  <sheetViews>
    <sheetView topLeftCell="E13" workbookViewId="0">
      <selection activeCell="F11" sqref="F11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91" customWidth="1"/>
    <col min="10" max="10" width="17.6640625" style="92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88" t="s">
        <v>72</v>
      </c>
      <c r="U1" s="93" t="s">
        <v>0</v>
      </c>
    </row>
    <row r="2" spans="1:21" ht="16.2" thickBot="1" x14ac:dyDescent="0.35">
      <c r="D2" s="94" t="s">
        <v>106</v>
      </c>
      <c r="E2" s="94"/>
      <c r="F2" s="94"/>
      <c r="G2" s="94"/>
      <c r="H2" s="94"/>
      <c r="I2" s="95"/>
      <c r="J2" s="96"/>
    </row>
    <row r="3" spans="1:21" x14ac:dyDescent="0.3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4"/>
    </row>
    <row r="4" spans="1:21" x14ac:dyDescent="0.3">
      <c r="A4" s="225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</row>
    <row r="5" spans="1:21" ht="15" thickBot="1" x14ac:dyDescent="0.35">
      <c r="A5" s="228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30"/>
    </row>
    <row r="6" spans="1:21" ht="15" thickBot="1" x14ac:dyDescent="0.35">
      <c r="A6" s="220" t="s">
        <v>2</v>
      </c>
      <c r="B6" s="216" t="s">
        <v>3</v>
      </c>
      <c r="C6" s="216" t="s">
        <v>4</v>
      </c>
      <c r="D6" s="98"/>
      <c r="E6" s="98"/>
      <c r="F6" s="97"/>
      <c r="G6" s="99"/>
      <c r="H6" s="233" t="s">
        <v>5</v>
      </c>
      <c r="I6" s="234"/>
      <c r="J6" s="234"/>
      <c r="K6" s="234"/>
      <c r="L6" s="235"/>
      <c r="M6" s="220" t="s">
        <v>6</v>
      </c>
      <c r="N6" s="220" t="s">
        <v>7</v>
      </c>
      <c r="O6" s="233" t="s">
        <v>8</v>
      </c>
      <c r="P6" s="234"/>
      <c r="Q6" s="234"/>
      <c r="R6" s="234"/>
      <c r="S6" s="234"/>
      <c r="T6" s="234"/>
      <c r="U6" s="235"/>
    </row>
    <row r="7" spans="1:21" x14ac:dyDescent="0.3">
      <c r="A7" s="231"/>
      <c r="B7" s="232"/>
      <c r="C7" s="232"/>
      <c r="D7" s="100"/>
      <c r="E7" s="101"/>
      <c r="F7" s="100"/>
      <c r="G7" s="102"/>
      <c r="H7" s="216" t="s">
        <v>9</v>
      </c>
      <c r="I7" s="103"/>
      <c r="J7" s="216" t="s">
        <v>10</v>
      </c>
      <c r="K7" s="218" t="s">
        <v>73</v>
      </c>
      <c r="L7" s="220" t="s">
        <v>11</v>
      </c>
      <c r="M7" s="231"/>
      <c r="N7" s="231"/>
      <c r="O7" s="104"/>
      <c r="P7" s="104"/>
      <c r="Q7" s="104"/>
      <c r="R7" s="104"/>
      <c r="S7" s="104"/>
      <c r="T7" s="104"/>
      <c r="U7" s="104"/>
    </row>
    <row r="8" spans="1:21" ht="87" thickBot="1" x14ac:dyDescent="0.35">
      <c r="A8" s="221"/>
      <c r="B8" s="217"/>
      <c r="C8" s="217"/>
      <c r="D8" s="105" t="s">
        <v>12</v>
      </c>
      <c r="E8" s="106" t="s">
        <v>74</v>
      </c>
      <c r="F8" s="105" t="s">
        <v>24</v>
      </c>
      <c r="G8" s="107" t="s">
        <v>25</v>
      </c>
      <c r="H8" s="217"/>
      <c r="I8" s="105" t="s">
        <v>75</v>
      </c>
      <c r="J8" s="217"/>
      <c r="K8" s="219"/>
      <c r="L8" s="221"/>
      <c r="M8" s="221"/>
      <c r="N8" s="221"/>
      <c r="O8" s="108" t="s">
        <v>13</v>
      </c>
      <c r="P8" s="108" t="s">
        <v>14</v>
      </c>
      <c r="Q8" s="108" t="s">
        <v>15</v>
      </c>
      <c r="R8" s="108" t="s">
        <v>16</v>
      </c>
      <c r="S8" s="108" t="s">
        <v>17</v>
      </c>
      <c r="T8" s="108" t="s">
        <v>18</v>
      </c>
      <c r="U8" s="108" t="s">
        <v>19</v>
      </c>
    </row>
    <row r="9" spans="1:21" ht="15" thickBot="1" x14ac:dyDescent="0.35">
      <c r="A9" s="109"/>
      <c r="B9" s="110"/>
      <c r="C9" s="111"/>
      <c r="D9" s="110"/>
      <c r="E9" s="112"/>
      <c r="F9" s="109"/>
      <c r="G9" s="112"/>
      <c r="H9" s="113"/>
      <c r="I9" s="114"/>
      <c r="J9" s="115"/>
      <c r="K9" s="116"/>
      <c r="L9" s="110"/>
      <c r="M9" s="110"/>
      <c r="N9" s="110"/>
      <c r="O9" s="110"/>
      <c r="P9" s="110"/>
      <c r="Q9" s="110"/>
      <c r="R9" s="110"/>
      <c r="S9" s="110" t="s">
        <v>17</v>
      </c>
      <c r="T9" s="110"/>
      <c r="U9" s="110"/>
    </row>
    <row r="10" spans="1:21" ht="40.200000000000003" thickBot="1" x14ac:dyDescent="0.35">
      <c r="A10" s="119">
        <v>1</v>
      </c>
      <c r="B10" s="110"/>
      <c r="C10" s="110"/>
      <c r="D10" s="3" t="s">
        <v>103</v>
      </c>
      <c r="E10" s="127" t="s">
        <v>83</v>
      </c>
      <c r="F10" s="85" t="s">
        <v>86</v>
      </c>
      <c r="G10" s="85" t="s">
        <v>87</v>
      </c>
      <c r="H10" s="87" t="s">
        <v>88</v>
      </c>
      <c r="I10" s="86" t="s">
        <v>95</v>
      </c>
      <c r="J10" s="128" t="s">
        <v>96</v>
      </c>
      <c r="K10" s="117">
        <v>51794.02</v>
      </c>
      <c r="L10" s="5" t="s">
        <v>20</v>
      </c>
      <c r="M10" s="6" t="s">
        <v>21</v>
      </c>
      <c r="N10" s="6"/>
      <c r="O10" s="110"/>
      <c r="P10" s="110"/>
      <c r="Q10" s="110"/>
      <c r="R10" s="110"/>
      <c r="S10" s="118" t="s">
        <v>17</v>
      </c>
      <c r="T10" s="110"/>
      <c r="U10" s="110"/>
    </row>
    <row r="11" spans="1:21" ht="40.200000000000003" thickBot="1" x14ac:dyDescent="0.35">
      <c r="A11" s="115">
        <v>2</v>
      </c>
      <c r="B11" s="110"/>
      <c r="C11" s="110"/>
      <c r="D11" s="3" t="s">
        <v>81</v>
      </c>
      <c r="E11" s="127" t="s">
        <v>85</v>
      </c>
      <c r="F11" s="185"/>
      <c r="G11" s="85" t="s">
        <v>69</v>
      </c>
      <c r="H11" s="87" t="s">
        <v>89</v>
      </c>
      <c r="I11" s="86" t="s">
        <v>97</v>
      </c>
      <c r="J11" s="128" t="s">
        <v>98</v>
      </c>
      <c r="K11" s="117">
        <v>28750</v>
      </c>
      <c r="L11" s="5" t="s">
        <v>20</v>
      </c>
      <c r="M11" s="6" t="s">
        <v>21</v>
      </c>
      <c r="N11" s="6"/>
      <c r="O11" s="110"/>
      <c r="P11" s="110"/>
      <c r="Q11" s="110"/>
      <c r="R11" s="110"/>
      <c r="S11" s="118" t="s">
        <v>17</v>
      </c>
      <c r="T11" s="110"/>
      <c r="U11" s="110"/>
    </row>
    <row r="12" spans="1:21" ht="79.8" thickBot="1" x14ac:dyDescent="0.35">
      <c r="A12" s="119">
        <v>3</v>
      </c>
      <c r="B12" s="110"/>
      <c r="C12" s="110"/>
      <c r="D12" s="3" t="s">
        <v>82</v>
      </c>
      <c r="E12" s="127" t="s">
        <v>84</v>
      </c>
      <c r="F12" s="85" t="s">
        <v>91</v>
      </c>
      <c r="G12" s="85" t="s">
        <v>92</v>
      </c>
      <c r="H12" s="87" t="s">
        <v>90</v>
      </c>
      <c r="I12" s="86" t="s">
        <v>99</v>
      </c>
      <c r="J12" s="128" t="s">
        <v>100</v>
      </c>
      <c r="K12" s="117">
        <v>123145.57</v>
      </c>
      <c r="L12" s="5" t="s">
        <v>40</v>
      </c>
      <c r="M12" s="6" t="s">
        <v>42</v>
      </c>
      <c r="N12" s="6"/>
      <c r="O12" s="110"/>
      <c r="P12" s="110"/>
      <c r="Q12" s="110"/>
      <c r="R12" s="110"/>
      <c r="S12" s="118" t="s">
        <v>17</v>
      </c>
      <c r="T12" s="110"/>
      <c r="U12" s="110"/>
    </row>
    <row r="13" spans="1:21" ht="79.8" thickBot="1" x14ac:dyDescent="0.35">
      <c r="A13" s="115">
        <v>4</v>
      </c>
      <c r="B13" s="110"/>
      <c r="C13" s="110"/>
      <c r="D13" s="3" t="s">
        <v>105</v>
      </c>
      <c r="E13" s="127" t="s">
        <v>104</v>
      </c>
      <c r="F13" s="84" t="s">
        <v>65</v>
      </c>
      <c r="G13" s="85" t="s">
        <v>93</v>
      </c>
      <c r="H13" s="87" t="s">
        <v>94</v>
      </c>
      <c r="I13" s="86" t="s">
        <v>101</v>
      </c>
      <c r="J13" s="128" t="s">
        <v>102</v>
      </c>
      <c r="K13" s="117">
        <v>199246.63</v>
      </c>
      <c r="L13" s="5" t="s">
        <v>66</v>
      </c>
      <c r="M13" s="6" t="s">
        <v>67</v>
      </c>
      <c r="N13" s="6"/>
      <c r="O13" s="110"/>
      <c r="P13" s="110"/>
      <c r="Q13" s="110"/>
      <c r="R13" s="110"/>
      <c r="S13" s="118" t="s">
        <v>17</v>
      </c>
      <c r="T13" s="110"/>
      <c r="U13" s="110"/>
    </row>
    <row r="14" spans="1:21" ht="15" thickBot="1" x14ac:dyDescent="0.35">
      <c r="A14" s="119"/>
      <c r="B14" s="110"/>
      <c r="C14" s="110"/>
      <c r="D14" s="3"/>
      <c r="E14" s="127"/>
      <c r="F14" s="84"/>
      <c r="G14" s="85"/>
      <c r="H14" s="87"/>
      <c r="I14" s="86"/>
      <c r="J14" s="128"/>
      <c r="K14" s="117"/>
      <c r="L14" s="5"/>
      <c r="M14" s="6"/>
      <c r="N14" s="6"/>
      <c r="O14" s="110"/>
      <c r="P14" s="110"/>
      <c r="Q14" s="110"/>
      <c r="R14" s="110"/>
      <c r="S14" s="118" t="s">
        <v>17</v>
      </c>
      <c r="T14" s="110"/>
      <c r="U14" s="110"/>
    </row>
    <row r="15" spans="1:21" ht="15" thickBot="1" x14ac:dyDescent="0.35">
      <c r="A15" s="115"/>
      <c r="B15" s="110"/>
      <c r="C15" s="110"/>
      <c r="D15" s="3"/>
      <c r="E15" s="120"/>
      <c r="F15" s="120"/>
      <c r="G15" s="120"/>
      <c r="H15" s="87"/>
      <c r="I15" s="121"/>
      <c r="J15" s="122"/>
      <c r="K15" s="117"/>
      <c r="L15" s="5"/>
      <c r="M15" s="6"/>
      <c r="N15" s="6"/>
      <c r="O15" s="110"/>
      <c r="P15" s="110"/>
      <c r="Q15" s="110"/>
      <c r="R15" s="110"/>
      <c r="S15" s="110"/>
      <c r="T15" s="110"/>
      <c r="U15" s="110"/>
    </row>
    <row r="16" spans="1:21" ht="15" thickBot="1" x14ac:dyDescent="0.35">
      <c r="A16" s="109"/>
      <c r="B16" s="110"/>
      <c r="C16" s="110"/>
      <c r="D16" s="110"/>
      <c r="E16" s="112"/>
      <c r="F16" s="112"/>
      <c r="G16" s="112"/>
      <c r="H16" s="109"/>
      <c r="I16" s="123"/>
      <c r="J16" s="124"/>
      <c r="K16" s="125">
        <f>SUM(K10:K15)</f>
        <v>402936.22</v>
      </c>
      <c r="L16" s="5"/>
      <c r="M16" s="5"/>
      <c r="N16" s="126"/>
      <c r="O16" s="110"/>
      <c r="P16" s="110"/>
      <c r="Q16" s="110"/>
      <c r="R16" s="110"/>
      <c r="S16" s="110"/>
      <c r="T16" s="110"/>
      <c r="U16" s="110"/>
    </row>
    <row r="17" spans="1:27" ht="55.8" hidden="1" thickBot="1" x14ac:dyDescent="0.35">
      <c r="A17" s="109"/>
      <c r="B17" s="110"/>
      <c r="C17" s="110"/>
      <c r="D17" s="110" t="s">
        <v>76</v>
      </c>
      <c r="E17" s="112"/>
      <c r="F17" s="112"/>
      <c r="G17" s="112"/>
      <c r="H17" s="112"/>
      <c r="I17" s="123"/>
      <c r="J17" s="124"/>
      <c r="K17" s="116"/>
      <c r="L17" s="5"/>
      <c r="M17" s="5"/>
      <c r="N17" s="126"/>
      <c r="O17" s="110"/>
      <c r="P17" s="110"/>
      <c r="Q17" s="110"/>
      <c r="R17" s="110"/>
      <c r="S17" s="110" t="s">
        <v>77</v>
      </c>
      <c r="T17" s="110"/>
      <c r="U17" s="110"/>
    </row>
    <row r="18" spans="1:27" ht="42" hidden="1" thickBot="1" x14ac:dyDescent="0.35">
      <c r="A18" s="109"/>
      <c r="B18" s="110"/>
      <c r="C18" s="110"/>
      <c r="D18" s="110" t="s">
        <v>78</v>
      </c>
      <c r="E18" s="112"/>
      <c r="F18" s="112"/>
      <c r="G18" s="112"/>
      <c r="H18" s="112"/>
      <c r="I18" s="123"/>
      <c r="J18" s="124"/>
      <c r="K18" s="116"/>
      <c r="L18" s="5"/>
      <c r="M18" s="5"/>
      <c r="N18" s="126"/>
      <c r="O18" s="110"/>
      <c r="P18" s="110"/>
      <c r="Q18" s="110"/>
      <c r="R18" s="110"/>
      <c r="S18" s="110" t="s">
        <v>77</v>
      </c>
      <c r="T18" s="110"/>
      <c r="U18" s="110"/>
    </row>
    <row r="19" spans="1:27" ht="42" hidden="1" thickBot="1" x14ac:dyDescent="0.35">
      <c r="A19" s="109"/>
      <c r="B19" s="110"/>
      <c r="C19" s="110"/>
      <c r="D19" s="110" t="s">
        <v>78</v>
      </c>
      <c r="E19" s="112"/>
      <c r="F19" s="112"/>
      <c r="G19" s="112"/>
      <c r="H19" s="112"/>
      <c r="I19" s="123"/>
      <c r="J19" s="124"/>
      <c r="K19" s="116"/>
      <c r="L19" s="5"/>
      <c r="M19" s="5"/>
      <c r="N19" s="126"/>
      <c r="O19" s="110"/>
      <c r="P19" s="110"/>
      <c r="Q19" s="110"/>
      <c r="R19" s="110"/>
      <c r="S19" s="110" t="s">
        <v>77</v>
      </c>
      <c r="T19" s="110"/>
      <c r="U19" s="110"/>
    </row>
    <row r="20" spans="1:27" ht="28.2" hidden="1" thickBot="1" x14ac:dyDescent="0.35">
      <c r="A20" s="109"/>
      <c r="B20" s="110"/>
      <c r="C20" s="110"/>
      <c r="D20" s="110" t="s">
        <v>79</v>
      </c>
      <c r="E20" s="112"/>
      <c r="F20" s="112"/>
      <c r="G20" s="112"/>
      <c r="H20" s="112"/>
      <c r="I20" s="123"/>
      <c r="J20" s="124"/>
      <c r="K20" s="116"/>
      <c r="L20" s="5"/>
      <c r="M20" s="5"/>
      <c r="N20" s="126"/>
      <c r="O20" s="110"/>
      <c r="P20" s="110"/>
      <c r="Q20" s="110"/>
      <c r="R20" s="110"/>
      <c r="S20" s="110" t="s">
        <v>77</v>
      </c>
      <c r="T20" s="110"/>
      <c r="U20" s="110"/>
    </row>
    <row r="21" spans="1:27" ht="15" hidden="1" thickBot="1" x14ac:dyDescent="0.35">
      <c r="A21" s="109"/>
      <c r="B21" s="110"/>
      <c r="C21" s="110"/>
      <c r="D21" s="110" t="s">
        <v>80</v>
      </c>
      <c r="E21" s="112"/>
      <c r="F21" s="112"/>
      <c r="G21" s="112"/>
      <c r="H21" s="112"/>
      <c r="I21" s="123"/>
      <c r="J21" s="124"/>
      <c r="K21" s="116"/>
      <c r="L21" s="5"/>
      <c r="M21" s="5"/>
      <c r="N21" s="126"/>
      <c r="O21" s="110"/>
      <c r="P21" s="110"/>
      <c r="Q21" s="110"/>
      <c r="R21" s="110"/>
      <c r="S21" s="110" t="s">
        <v>77</v>
      </c>
      <c r="T21" s="110"/>
      <c r="U21" s="110"/>
    </row>
    <row r="22" spans="1:27" ht="15" hidden="1" thickBot="1" x14ac:dyDescent="0.35">
      <c r="A22" s="109"/>
      <c r="B22" s="110"/>
      <c r="C22" s="110"/>
      <c r="D22" s="110"/>
      <c r="E22" s="112"/>
      <c r="F22" s="112"/>
      <c r="G22" s="112"/>
      <c r="H22" s="112"/>
      <c r="I22" s="123"/>
      <c r="J22" s="124"/>
      <c r="K22" s="116"/>
      <c r="L22" s="5"/>
      <c r="M22" s="5"/>
      <c r="N22" s="126"/>
      <c r="O22" s="110"/>
      <c r="P22" s="110"/>
      <c r="Q22" s="110"/>
      <c r="R22" s="110"/>
      <c r="S22" s="110" t="s">
        <v>77</v>
      </c>
      <c r="T22" s="110"/>
      <c r="U22" s="110"/>
    </row>
    <row r="23" spans="1:27" ht="15" hidden="1" thickBot="1" x14ac:dyDescent="0.35">
      <c r="A23" s="109"/>
      <c r="B23" s="110"/>
      <c r="C23" s="110"/>
      <c r="D23" s="110"/>
      <c r="E23" s="112"/>
      <c r="F23" s="112"/>
      <c r="G23" s="112"/>
      <c r="H23" s="112"/>
      <c r="I23" s="123"/>
      <c r="J23" s="124"/>
      <c r="K23" s="116"/>
      <c r="L23" s="5"/>
      <c r="M23" s="5"/>
      <c r="N23" s="126"/>
      <c r="O23" s="110"/>
      <c r="P23" s="110"/>
      <c r="Q23" s="110"/>
      <c r="R23" s="110"/>
      <c r="S23" s="110"/>
      <c r="T23" s="110"/>
      <c r="U23" s="110"/>
    </row>
    <row r="24" spans="1:27" ht="15" thickBot="1" x14ac:dyDescent="0.35">
      <c r="A24" s="109"/>
      <c r="B24" s="110"/>
      <c r="C24" s="110"/>
      <c r="D24" s="110"/>
      <c r="E24" s="112"/>
      <c r="F24" s="112"/>
      <c r="G24" s="112"/>
      <c r="H24" s="112"/>
      <c r="I24" s="123"/>
      <c r="J24" s="124"/>
      <c r="K24" s="116"/>
      <c r="L24" s="5"/>
      <c r="M24" s="5"/>
      <c r="N24" s="126"/>
      <c r="O24" s="110"/>
      <c r="P24" s="110"/>
      <c r="Q24" s="110"/>
      <c r="R24" s="110"/>
      <c r="S24" s="110"/>
      <c r="T24" s="110"/>
      <c r="U24" s="110"/>
    </row>
    <row r="26" spans="1:27" customFormat="1" x14ac:dyDescent="0.3"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"/>
      <c r="Y26" s="2"/>
      <c r="Z26" s="2"/>
      <c r="AA26" s="2"/>
    </row>
    <row r="27" spans="1:27" customFormat="1" x14ac:dyDescent="0.3">
      <c r="J27" s="53"/>
      <c r="K27" s="54" t="s">
        <v>29</v>
      </c>
      <c r="L27" s="55">
        <f>0</f>
        <v>0</v>
      </c>
      <c r="M27" s="10">
        <f>J27+L27</f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2"/>
      <c r="Y27" s="2"/>
      <c r="Z27" s="2"/>
      <c r="AA27" s="2"/>
    </row>
    <row r="28" spans="1:27" customFormat="1" x14ac:dyDescent="0.3">
      <c r="E28" s="67"/>
      <c r="F28" s="2"/>
      <c r="G28" s="68"/>
      <c r="J28" s="53"/>
      <c r="K28" s="54" t="s">
        <v>30</v>
      </c>
      <c r="L28" s="55">
        <f>0</f>
        <v>0</v>
      </c>
      <c r="M28" s="10">
        <f t="shared" ref="M28:M31" si="0">J28+L28</f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2"/>
      <c r="Y28" s="2"/>
      <c r="Z28" s="2"/>
      <c r="AA28" s="2"/>
    </row>
    <row r="29" spans="1:27" customFormat="1" x14ac:dyDescent="0.3">
      <c r="B29" s="11"/>
      <c r="C29" s="11"/>
      <c r="D29" s="11"/>
      <c r="E29" s="69"/>
      <c r="F29" s="2"/>
      <c r="G29" s="70"/>
      <c r="J29" s="53">
        <v>108083.51</v>
      </c>
      <c r="K29" s="54" t="s">
        <v>31</v>
      </c>
      <c r="L29" s="55">
        <f>0</f>
        <v>0</v>
      </c>
      <c r="M29" s="10">
        <f t="shared" si="0"/>
        <v>108083.51</v>
      </c>
      <c r="X29" s="2"/>
      <c r="Y29" s="2"/>
      <c r="Z29" s="2"/>
      <c r="AA29" s="2"/>
    </row>
    <row r="30" spans="1:27" customFormat="1" x14ac:dyDescent="0.3">
      <c r="B30" s="82" t="s">
        <v>62</v>
      </c>
      <c r="C30" s="82"/>
      <c r="D30" s="2"/>
      <c r="E30" s="2"/>
      <c r="F30" s="2"/>
      <c r="G30" s="68"/>
      <c r="J30" s="53">
        <v>0</v>
      </c>
      <c r="K30" s="56" t="s">
        <v>32</v>
      </c>
      <c r="L30" s="55">
        <f>0</f>
        <v>0</v>
      </c>
      <c r="M30" s="10">
        <f t="shared" si="0"/>
        <v>0</v>
      </c>
      <c r="X30" s="2"/>
      <c r="Y30" s="2"/>
      <c r="Z30" s="2"/>
      <c r="AA30" s="2"/>
    </row>
    <row r="31" spans="1:27" customFormat="1" x14ac:dyDescent="0.3">
      <c r="B31" s="2"/>
      <c r="C31" s="2"/>
      <c r="D31" s="2"/>
      <c r="E31" s="2"/>
      <c r="F31" s="2"/>
      <c r="G31" s="68"/>
      <c r="J31" s="53">
        <v>0</v>
      </c>
      <c r="K31" s="54" t="s">
        <v>33</v>
      </c>
      <c r="L31" s="55">
        <f>0</f>
        <v>0</v>
      </c>
      <c r="M31" s="10">
        <f t="shared" si="0"/>
        <v>0</v>
      </c>
      <c r="W31" s="10"/>
      <c r="X31" s="2"/>
      <c r="Y31" s="2"/>
      <c r="Z31" s="2"/>
      <c r="AA31" s="2"/>
    </row>
    <row r="32" spans="1:27" customFormat="1" x14ac:dyDescent="0.3">
      <c r="B32" s="2"/>
      <c r="C32" s="2"/>
      <c r="D32" s="2"/>
      <c r="E32" s="2"/>
      <c r="F32" s="2"/>
      <c r="G32" s="68"/>
      <c r="J32" s="53">
        <v>7566820.0399999991</v>
      </c>
      <c r="K32" s="54" t="s">
        <v>34</v>
      </c>
      <c r="L32" s="55">
        <f>K10+K11</f>
        <v>80544.01999999999</v>
      </c>
      <c r="M32" s="10">
        <f>J32+L32</f>
        <v>7647364.0599999987</v>
      </c>
      <c r="X32" s="2"/>
      <c r="Y32" s="2"/>
      <c r="Z32" s="2"/>
      <c r="AA32" s="2"/>
    </row>
    <row r="33" spans="2:27" customFormat="1" x14ac:dyDescent="0.3">
      <c r="B33" s="2"/>
      <c r="C33" s="2"/>
      <c r="D33" s="2"/>
      <c r="E33" s="2"/>
      <c r="F33" s="2"/>
      <c r="G33" s="68"/>
      <c r="J33" s="53">
        <v>37756584.670000002</v>
      </c>
      <c r="K33" s="54" t="s">
        <v>35</v>
      </c>
      <c r="L33" s="55">
        <f>K12+K13</f>
        <v>322392.2</v>
      </c>
      <c r="M33" s="10">
        <f>J33+L33</f>
        <v>38078976.870000005</v>
      </c>
      <c r="X33" s="2"/>
      <c r="Y33" s="2"/>
      <c r="Z33" s="2"/>
      <c r="AA33" s="2"/>
    </row>
    <row r="34" spans="2:27" ht="15" thickBot="1" x14ac:dyDescent="0.35">
      <c r="J34" s="61">
        <f>SUM(J29:J33)</f>
        <v>45431488.219999999</v>
      </c>
      <c r="K34" s="54"/>
      <c r="L34" s="57">
        <f>SUM(L27:L33)</f>
        <v>402936.22</v>
      </c>
      <c r="M34" s="57">
        <f>SUM(M27:M33)</f>
        <v>45834424.440000005</v>
      </c>
    </row>
    <row r="35" spans="2:27" ht="15" thickTop="1" x14ac:dyDescent="0.3">
      <c r="J35" s="53"/>
      <c r="M35"/>
    </row>
    <row r="36" spans="2:27" x14ac:dyDescent="0.3">
      <c r="J36" s="53"/>
      <c r="M36"/>
    </row>
    <row r="37" spans="2:27" x14ac:dyDescent="0.3">
      <c r="L37" s="64"/>
    </row>
    <row r="38" spans="2:27" x14ac:dyDescent="0.3">
      <c r="B38" s="82" t="s">
        <v>62</v>
      </c>
      <c r="C38" s="82"/>
      <c r="J38" s="82"/>
      <c r="K38" s="2"/>
    </row>
    <row r="39" spans="2:27" x14ac:dyDescent="0.3">
      <c r="J39" s="82"/>
      <c r="K39" s="2"/>
    </row>
    <row r="40" spans="2:27" x14ac:dyDescent="0.3">
      <c r="J40" s="82"/>
      <c r="K40" s="2"/>
      <c r="L40" s="64"/>
    </row>
    <row r="41" spans="2:27" x14ac:dyDescent="0.3">
      <c r="J41" s="82"/>
      <c r="K41" s="2"/>
    </row>
    <row r="42" spans="2:27" x14ac:dyDescent="0.3">
      <c r="B42" s="82" t="s">
        <v>63</v>
      </c>
      <c r="C42" s="82"/>
      <c r="J42" s="82"/>
      <c r="K42" s="2"/>
    </row>
    <row r="43" spans="2:27" x14ac:dyDescent="0.3">
      <c r="J43" s="82"/>
      <c r="K43" s="2"/>
    </row>
    <row r="44" spans="2:27" x14ac:dyDescent="0.3">
      <c r="J44" s="82"/>
      <c r="K44" s="2"/>
      <c r="L44" s="64"/>
    </row>
    <row r="45" spans="2:27" x14ac:dyDescent="0.3">
      <c r="J45" s="82"/>
      <c r="K45" s="2"/>
    </row>
    <row r="46" spans="2:27" x14ac:dyDescent="0.3">
      <c r="B46" s="82" t="s">
        <v>64</v>
      </c>
      <c r="C46" s="82"/>
      <c r="J46" s="82"/>
      <c r="K46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2B51-3186-4986-85AF-0B6CB71D5D1C}">
  <sheetPr>
    <pageSetUpPr fitToPage="1"/>
  </sheetPr>
  <dimension ref="A1:AI56"/>
  <sheetViews>
    <sheetView topLeftCell="G16" workbookViewId="0">
      <selection activeCell="AA24" sqref="AA24:AA28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3" width="14.6640625" style="53" customWidth="1"/>
    <col min="14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5"/>
    </row>
    <row r="4" spans="1:34" ht="15" customHeight="1" x14ac:dyDescent="0.3">
      <c r="A4" s="196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8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199" t="s">
        <v>43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1"/>
    </row>
    <row r="7" spans="1:34" ht="18" customHeight="1" thickBot="1" x14ac:dyDescent="0.35">
      <c r="A7" s="202" t="s">
        <v>2</v>
      </c>
      <c r="B7" s="205" t="s">
        <v>3</v>
      </c>
      <c r="C7" s="24"/>
      <c r="D7" s="24"/>
      <c r="E7" s="24"/>
      <c r="F7" s="208" t="s">
        <v>4</v>
      </c>
      <c r="G7" s="25"/>
      <c r="H7" s="25"/>
      <c r="I7" s="25"/>
      <c r="J7" s="211" t="s">
        <v>5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3"/>
      <c r="Z7" s="191" t="s">
        <v>6</v>
      </c>
      <c r="AA7" s="202" t="s">
        <v>7</v>
      </c>
      <c r="AB7" s="211" t="s">
        <v>8</v>
      </c>
      <c r="AC7" s="212"/>
      <c r="AD7" s="212"/>
      <c r="AE7" s="212"/>
      <c r="AF7" s="212"/>
      <c r="AG7" s="212"/>
      <c r="AH7" s="215"/>
    </row>
    <row r="8" spans="1:34" x14ac:dyDescent="0.3">
      <c r="A8" s="203"/>
      <c r="B8" s="206"/>
      <c r="C8" s="26"/>
      <c r="D8" s="26"/>
      <c r="E8" s="26"/>
      <c r="F8" s="209"/>
      <c r="G8" s="27"/>
      <c r="H8" s="27"/>
      <c r="I8" s="27"/>
      <c r="J8" s="205" t="s">
        <v>9</v>
      </c>
      <c r="K8" s="205" t="s">
        <v>10</v>
      </c>
      <c r="L8" s="187" t="s">
        <v>48</v>
      </c>
      <c r="M8" s="187" t="s">
        <v>49</v>
      </c>
      <c r="N8" s="187" t="s">
        <v>50</v>
      </c>
      <c r="O8" s="187" t="s">
        <v>51</v>
      </c>
      <c r="P8" s="187" t="s">
        <v>52</v>
      </c>
      <c r="Q8" s="187" t="s">
        <v>53</v>
      </c>
      <c r="R8" s="187" t="s">
        <v>54</v>
      </c>
      <c r="S8" s="187" t="s">
        <v>55</v>
      </c>
      <c r="T8" s="187" t="s">
        <v>56</v>
      </c>
      <c r="U8" s="187" t="s">
        <v>37</v>
      </c>
      <c r="V8" s="187" t="s">
        <v>38</v>
      </c>
      <c r="W8" s="187" t="s">
        <v>39</v>
      </c>
      <c r="X8" s="189" t="s">
        <v>61</v>
      </c>
      <c r="Y8" s="191" t="s">
        <v>11</v>
      </c>
      <c r="Z8" s="214"/>
      <c r="AA8" s="203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4"/>
      <c r="B9" s="207"/>
      <c r="C9" s="30"/>
      <c r="D9" s="31" t="s">
        <v>22</v>
      </c>
      <c r="E9" s="31" t="s">
        <v>23</v>
      </c>
      <c r="F9" s="210"/>
      <c r="G9" s="32" t="s">
        <v>12</v>
      </c>
      <c r="H9" s="32" t="s">
        <v>24</v>
      </c>
      <c r="I9" s="32" t="s">
        <v>25</v>
      </c>
      <c r="J9" s="207"/>
      <c r="K9" s="207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90"/>
      <c r="Y9" s="192"/>
      <c r="Z9" s="192"/>
      <c r="AA9" s="204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5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103</v>
      </c>
      <c r="H13" s="3" t="s">
        <v>86</v>
      </c>
      <c r="I13" s="3" t="s">
        <v>87</v>
      </c>
      <c r="J13" s="39" t="s">
        <v>88</v>
      </c>
      <c r="K13" s="42" t="s">
        <v>96</v>
      </c>
      <c r="L13" s="74"/>
      <c r="M13" s="4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ref="X13:X14" si="1">SUM(L13:W13)</f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81</v>
      </c>
      <c r="H14" s="3"/>
      <c r="I14" s="3" t="s">
        <v>69</v>
      </c>
      <c r="J14" s="39" t="s">
        <v>89</v>
      </c>
      <c r="K14" s="42" t="s">
        <v>98</v>
      </c>
      <c r="L14" s="74"/>
      <c r="M14" s="4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1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82</v>
      </c>
      <c r="H15" s="3" t="s">
        <v>91</v>
      </c>
      <c r="I15" s="3" t="s">
        <v>92</v>
      </c>
      <c r="J15" s="39" t="s">
        <v>90</v>
      </c>
      <c r="K15" s="42" t="s">
        <v>100</v>
      </c>
      <c r="L15" s="74"/>
      <c r="M15" s="4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66</v>
      </c>
      <c r="F16" s="6"/>
      <c r="G16" s="3" t="s">
        <v>105</v>
      </c>
      <c r="H16" s="3" t="s">
        <v>65</v>
      </c>
      <c r="I16" s="3" t="s">
        <v>93</v>
      </c>
      <c r="J16" s="39" t="s">
        <v>94</v>
      </c>
      <c r="K16" s="42" t="s">
        <v>102</v>
      </c>
      <c r="L16" s="74"/>
      <c r="M16" s="4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ref="X16" si="2">SUM(L16:W16)</f>
        <v>199246.63</v>
      </c>
      <c r="Y16" s="5" t="s">
        <v>66</v>
      </c>
      <c r="Z16" s="5" t="s">
        <v>67</v>
      </c>
      <c r="AA16" s="7"/>
      <c r="AB16" s="7"/>
      <c r="AC16" s="7"/>
      <c r="AD16" s="7"/>
      <c r="AE16" s="7"/>
      <c r="AF16" s="7"/>
      <c r="AG16" s="7"/>
      <c r="AH16" s="41"/>
    </row>
    <row r="17" spans="1:35" ht="53.4" customHeight="1" thickBot="1" x14ac:dyDescent="0.35">
      <c r="A17" s="35"/>
      <c r="B17" s="7"/>
      <c r="C17" s="7"/>
      <c r="D17" s="49"/>
      <c r="E17" s="43"/>
      <c r="F17" s="7"/>
      <c r="G17" s="8"/>
      <c r="H17" s="44"/>
      <c r="I17" s="45"/>
      <c r="J17" s="46"/>
      <c r="K17" s="4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65"/>
      <c r="Y17" s="9"/>
      <c r="Z17" s="5"/>
      <c r="AA17" s="7"/>
      <c r="AB17" s="7"/>
      <c r="AC17" s="7"/>
      <c r="AD17" s="7"/>
      <c r="AE17" s="7"/>
      <c r="AF17" s="7"/>
      <c r="AG17" s="7"/>
      <c r="AH17" s="48"/>
    </row>
    <row r="18" spans="1:35" ht="15" thickBot="1" x14ac:dyDescent="0.35">
      <c r="A18" s="52"/>
      <c r="B18" s="7"/>
      <c r="C18" s="7"/>
      <c r="D18" s="7"/>
      <c r="E18" s="7"/>
      <c r="F18" s="7"/>
      <c r="G18" s="7"/>
      <c r="H18" s="7"/>
      <c r="I18" s="7"/>
      <c r="J18" s="39"/>
      <c r="K18" s="47"/>
      <c r="L18" s="50">
        <f t="shared" ref="L18:X18" si="3">SUM(L10:L17)</f>
        <v>793159.33</v>
      </c>
      <c r="M18" s="50">
        <f t="shared" si="3"/>
        <v>402936.22</v>
      </c>
      <c r="N18" s="50">
        <f t="shared" si="3"/>
        <v>0</v>
      </c>
      <c r="O18" s="50">
        <f t="shared" si="3"/>
        <v>0</v>
      </c>
      <c r="P18" s="50">
        <f t="shared" si="3"/>
        <v>0</v>
      </c>
      <c r="Q18" s="50">
        <f t="shared" si="3"/>
        <v>0</v>
      </c>
      <c r="R18" s="50">
        <f t="shared" si="3"/>
        <v>0</v>
      </c>
      <c r="S18" s="50">
        <f t="shared" si="3"/>
        <v>0</v>
      </c>
      <c r="T18" s="50">
        <f t="shared" si="3"/>
        <v>0</v>
      </c>
      <c r="U18" s="50">
        <f t="shared" si="3"/>
        <v>0</v>
      </c>
      <c r="V18" s="50">
        <f t="shared" si="3"/>
        <v>0</v>
      </c>
      <c r="W18" s="50">
        <f t="shared" si="3"/>
        <v>0</v>
      </c>
      <c r="X18" s="50">
        <f t="shared" si="3"/>
        <v>1196095.5499999998</v>
      </c>
      <c r="Y18" s="7"/>
      <c r="Z18" s="7"/>
      <c r="AA18" s="51"/>
      <c r="AB18" s="7"/>
      <c r="AC18" s="7"/>
      <c r="AD18" s="7"/>
      <c r="AE18" s="7"/>
      <c r="AF18" s="7"/>
      <c r="AG18" s="7"/>
      <c r="AH18" s="7"/>
    </row>
    <row r="19" spans="1:35" x14ac:dyDescent="0.3">
      <c r="F19"/>
      <c r="G19"/>
      <c r="H19"/>
      <c r="I19"/>
      <c r="X19" s="53"/>
      <c r="Y19"/>
      <c r="Z19"/>
    </row>
    <row r="20" spans="1:35" x14ac:dyDescent="0.3">
      <c r="F20"/>
      <c r="G20"/>
      <c r="H20"/>
      <c r="I20"/>
      <c r="L20" s="53">
        <f>L18</f>
        <v>793159.33</v>
      </c>
      <c r="M20" s="53">
        <f>L20+M18</f>
        <v>1196095.5499999998</v>
      </c>
      <c r="N20" s="53">
        <f t="shared" ref="N20:U20" si="4">M20+N18</f>
        <v>1196095.5499999998</v>
      </c>
      <c r="O20" s="53">
        <f t="shared" si="4"/>
        <v>1196095.5499999998</v>
      </c>
      <c r="P20" s="53">
        <f t="shared" si="4"/>
        <v>1196095.5499999998</v>
      </c>
      <c r="Q20" s="53">
        <f t="shared" si="4"/>
        <v>1196095.5499999998</v>
      </c>
      <c r="R20" s="53">
        <f t="shared" si="4"/>
        <v>1196095.5499999998</v>
      </c>
      <c r="S20" s="53">
        <f t="shared" si="4"/>
        <v>1196095.5499999998</v>
      </c>
      <c r="T20" s="53">
        <f t="shared" si="4"/>
        <v>1196095.5499999998</v>
      </c>
      <c r="U20" s="53">
        <f t="shared" si="4"/>
        <v>1196095.5499999998</v>
      </c>
      <c r="V20" s="53">
        <f>U20+V18</f>
        <v>1196095.5499999998</v>
      </c>
      <c r="W20" s="53">
        <f>V20+W18</f>
        <v>1196095.5499999998</v>
      </c>
      <c r="X20" s="53"/>
      <c r="Y20"/>
      <c r="Z20"/>
    </row>
    <row r="21" spans="1:35" x14ac:dyDescent="0.3">
      <c r="F21"/>
      <c r="G21"/>
      <c r="H21"/>
      <c r="I21"/>
      <c r="X21" s="60" t="s">
        <v>71</v>
      </c>
      <c r="Y21"/>
      <c r="Z21"/>
    </row>
    <row r="22" spans="1:35" x14ac:dyDescent="0.3">
      <c r="F22"/>
      <c r="G22"/>
      <c r="H22"/>
      <c r="I22"/>
      <c r="X22" s="53"/>
      <c r="Y22" s="54" t="s">
        <v>29</v>
      </c>
      <c r="Z22" s="55">
        <f>0</f>
        <v>0</v>
      </c>
    </row>
    <row r="23" spans="1:35" x14ac:dyDescent="0.3">
      <c r="F23"/>
      <c r="G23"/>
      <c r="H23"/>
      <c r="I23"/>
      <c r="X23" s="53"/>
      <c r="Y23" s="54" t="s">
        <v>30</v>
      </c>
      <c r="Z23" s="55">
        <f>0</f>
        <v>0</v>
      </c>
    </row>
    <row r="24" spans="1:35" x14ac:dyDescent="0.3">
      <c r="E24" s="67"/>
      <c r="G24" s="68"/>
      <c r="H24"/>
      <c r="I24"/>
      <c r="X24" s="53">
        <v>108083.51</v>
      </c>
      <c r="Y24" s="54" t="s">
        <v>31</v>
      </c>
      <c r="Z24" s="55">
        <f>0</f>
        <v>0</v>
      </c>
      <c r="AA24" s="10">
        <f>X24+Z24</f>
        <v>108083.51</v>
      </c>
    </row>
    <row r="25" spans="1:35" x14ac:dyDescent="0.3">
      <c r="B25" s="11"/>
      <c r="C25" s="11"/>
      <c r="D25" s="11"/>
      <c r="E25" s="69"/>
      <c r="G25" s="70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89">
        <v>0</v>
      </c>
      <c r="Y25" s="56" t="s">
        <v>32</v>
      </c>
      <c r="Z25" s="55">
        <f>0</f>
        <v>0</v>
      </c>
      <c r="AA25" s="10">
        <f t="shared" ref="AA25:AA26" si="5">X25+Z25</f>
        <v>0</v>
      </c>
    </row>
    <row r="26" spans="1:35" x14ac:dyDescent="0.3">
      <c r="B26" s="82" t="s">
        <v>62</v>
      </c>
      <c r="C26" s="82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 s="89">
        <v>0</v>
      </c>
      <c r="Y26" s="54" t="s">
        <v>33</v>
      </c>
      <c r="Z26" s="55">
        <f>0</f>
        <v>0</v>
      </c>
      <c r="AA26" s="10">
        <f t="shared" si="5"/>
        <v>0</v>
      </c>
    </row>
    <row r="27" spans="1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 s="10"/>
      <c r="X27" s="89">
        <v>7503996.959999999</v>
      </c>
      <c r="Y27" s="54" t="s">
        <v>34</v>
      </c>
      <c r="Z27" s="55">
        <f>X10+X11+X13+X14</f>
        <v>143367.1</v>
      </c>
      <c r="AA27" s="10">
        <f>X27+Z27</f>
        <v>7647364.0599999987</v>
      </c>
    </row>
    <row r="28" spans="1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89">
        <f>6979958.75+30046289.67</f>
        <v>37026248.420000002</v>
      </c>
      <c r="Y28" s="54" t="s">
        <v>35</v>
      </c>
      <c r="Z28" s="55">
        <f>X12+X15+X16</f>
        <v>1052728.4500000002</v>
      </c>
      <c r="AA28" s="10">
        <f>X28+Z28</f>
        <v>38078976.870000005</v>
      </c>
    </row>
    <row r="29" spans="1:35" ht="15" thickBot="1" x14ac:dyDescent="0.35">
      <c r="B29" s="2"/>
      <c r="C29" s="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/>
      <c r="X29" s="90">
        <f>SUM(X22:X28)</f>
        <v>44638328.890000001</v>
      </c>
      <c r="Y29" s="54"/>
      <c r="Z29" s="57">
        <f>SUM(Z22:Z28)</f>
        <v>1196095.5500000003</v>
      </c>
      <c r="AA29" s="57">
        <f>SUM(AA22:AA28)</f>
        <v>45834424.440000005</v>
      </c>
    </row>
    <row r="30" spans="1:35" ht="15" thickTop="1" x14ac:dyDescent="0.3">
      <c r="B30" s="82" t="s">
        <v>63</v>
      </c>
      <c r="C30" s="82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54"/>
      <c r="Z30" s="55"/>
    </row>
    <row r="31" spans="1:35" x14ac:dyDescent="0.3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54"/>
      <c r="Z31" s="55"/>
    </row>
    <row r="32" spans="1:35" x14ac:dyDescent="0.3">
      <c r="B32" s="2"/>
      <c r="C32" s="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Y32"/>
      <c r="Z32"/>
      <c r="AI32" s="10">
        <f>R20-Z29</f>
        <v>0</v>
      </c>
    </row>
    <row r="33" spans="2:27" x14ac:dyDescent="0.3">
      <c r="B33" s="2"/>
      <c r="C33" s="2"/>
      <c r="D33" s="2"/>
      <c r="E33" s="2"/>
      <c r="G33" s="68"/>
      <c r="H33"/>
      <c r="I33"/>
      <c r="K33"/>
      <c r="L33"/>
      <c r="M33"/>
      <c r="N33" s="58"/>
      <c r="O33" s="58"/>
      <c r="P33" s="58"/>
      <c r="Q33" s="58"/>
      <c r="R33" s="58"/>
      <c r="S33" s="58"/>
      <c r="T33" s="58"/>
      <c r="U33" s="58"/>
      <c r="Y33" s="58">
        <v>45839</v>
      </c>
      <c r="Z33" s="58"/>
      <c r="AA33" s="10">
        <f>L18</f>
        <v>793159.33</v>
      </c>
    </row>
    <row r="34" spans="2:27" x14ac:dyDescent="0.3">
      <c r="B34" s="82" t="s">
        <v>64</v>
      </c>
      <c r="C34" s="82"/>
      <c r="D34" s="2"/>
      <c r="E34" s="2"/>
      <c r="G34" s="68"/>
      <c r="H34"/>
      <c r="I34"/>
      <c r="N34" s="58"/>
      <c r="O34" s="58"/>
      <c r="P34" s="58"/>
      <c r="Q34" s="58"/>
      <c r="R34" s="58"/>
      <c r="S34" s="58"/>
      <c r="T34" s="58"/>
      <c r="U34" s="58"/>
      <c r="Y34" s="58">
        <v>45870</v>
      </c>
      <c r="Z34" s="58"/>
      <c r="AA34" s="59">
        <f>M18</f>
        <v>402936.22</v>
      </c>
    </row>
    <row r="35" spans="2:27" x14ac:dyDescent="0.3">
      <c r="E35" s="71"/>
      <c r="G35" s="68"/>
      <c r="H35"/>
      <c r="I35"/>
      <c r="N35" s="58"/>
      <c r="O35" s="58"/>
      <c r="P35" s="58"/>
      <c r="Q35" s="58"/>
      <c r="R35" s="58"/>
      <c r="S35" s="58"/>
      <c r="T35" s="58"/>
      <c r="U35" s="58"/>
      <c r="Y35" s="58">
        <v>45901</v>
      </c>
      <c r="Z35" s="58"/>
      <c r="AA35" s="59">
        <f>N18</f>
        <v>0</v>
      </c>
    </row>
    <row r="36" spans="2:27" x14ac:dyDescent="0.3">
      <c r="E36" s="71"/>
      <c r="G36" s="68"/>
      <c r="H36"/>
      <c r="I36"/>
      <c r="M36" s="53">
        <f>X29+X18</f>
        <v>45834424.439999998</v>
      </c>
      <c r="Y36" s="53"/>
      <c r="Z36" s="53"/>
      <c r="AA36" s="53"/>
    </row>
    <row r="37" spans="2:27" ht="15" thickBot="1" x14ac:dyDescent="0.35">
      <c r="E37" s="72"/>
      <c r="H37"/>
      <c r="I37"/>
      <c r="N37" s="60"/>
      <c r="O37" s="60"/>
      <c r="P37" s="60"/>
      <c r="Q37" s="60"/>
      <c r="R37" s="60"/>
      <c r="S37" s="60"/>
      <c r="T37" s="60"/>
      <c r="U37" s="60"/>
      <c r="Y37" s="60" t="s">
        <v>36</v>
      </c>
      <c r="Z37" s="62">
        <v>45901</v>
      </c>
      <c r="AA37" s="61">
        <f>SUM(AA33:AA36)</f>
        <v>1196095.5499999998</v>
      </c>
    </row>
    <row r="38" spans="2:27" ht="15" thickTop="1" x14ac:dyDescent="0.3">
      <c r="H38"/>
      <c r="I38"/>
      <c r="Y38" s="53"/>
      <c r="Z38" s="53"/>
      <c r="AA38" s="53"/>
    </row>
    <row r="39" spans="2:27" x14ac:dyDescent="0.3">
      <c r="H39"/>
      <c r="I39"/>
      <c r="P39" s="62"/>
      <c r="Q39" s="62"/>
      <c r="R39" s="62"/>
      <c r="S39" s="62"/>
      <c r="T39" s="62"/>
      <c r="U39" s="62"/>
      <c r="Y39" s="75"/>
      <c r="Z39" s="75"/>
      <c r="AA39" s="76"/>
    </row>
    <row r="40" spans="2:27" x14ac:dyDescent="0.3">
      <c r="E40" s="73"/>
      <c r="G40" s="68"/>
      <c r="H40"/>
      <c r="I40"/>
      <c r="P40" s="62"/>
      <c r="Q40" s="62"/>
      <c r="R40" s="62"/>
      <c r="S40" s="62"/>
      <c r="T40" s="62"/>
      <c r="U40" s="62"/>
      <c r="V40" s="75"/>
      <c r="W40" s="75"/>
      <c r="X40" s="76"/>
      <c r="Y40"/>
      <c r="Z40"/>
    </row>
    <row r="41" spans="2:27" x14ac:dyDescent="0.3">
      <c r="E41" s="73"/>
      <c r="G41" s="68"/>
      <c r="H41"/>
      <c r="I41"/>
      <c r="P41" s="62"/>
      <c r="Q41" s="62"/>
      <c r="R41" s="62"/>
      <c r="S41" s="62"/>
      <c r="T41" s="62"/>
      <c r="U41" s="62"/>
      <c r="V41" s="75"/>
      <c r="W41" s="75"/>
      <c r="X41" s="76"/>
      <c r="Y41"/>
      <c r="Z41"/>
    </row>
    <row r="42" spans="2:27" x14ac:dyDescent="0.3">
      <c r="E42" s="73"/>
      <c r="G42" s="68"/>
      <c r="H42"/>
      <c r="I42"/>
      <c r="V42" s="76"/>
      <c r="W42" s="76"/>
      <c r="X42" s="76"/>
      <c r="Y42"/>
      <c r="Z42"/>
    </row>
    <row r="43" spans="2:27" x14ac:dyDescent="0.3">
      <c r="E43" s="69"/>
      <c r="G43" s="70"/>
      <c r="H43"/>
      <c r="I43"/>
      <c r="P43" s="60"/>
      <c r="Q43" s="60"/>
      <c r="R43" s="60"/>
      <c r="S43" s="60"/>
      <c r="T43" s="60"/>
      <c r="U43" s="60"/>
      <c r="V43" s="77"/>
      <c r="W43" s="77"/>
      <c r="X43" s="77"/>
      <c r="Y43" s="10"/>
      <c r="Z43"/>
    </row>
    <row r="44" spans="2:27" x14ac:dyDescent="0.3">
      <c r="V44" s="76"/>
      <c r="W44" s="76"/>
      <c r="X44" s="76"/>
      <c r="Y44"/>
      <c r="Z44"/>
    </row>
    <row r="45" spans="2:27" x14ac:dyDescent="0.3">
      <c r="F45"/>
      <c r="G45"/>
      <c r="H45"/>
      <c r="I45"/>
      <c r="V45" s="76"/>
      <c r="W45" s="76"/>
      <c r="X45" s="76"/>
      <c r="Y45"/>
      <c r="Z45"/>
    </row>
    <row r="46" spans="2:27" x14ac:dyDescent="0.3">
      <c r="F46"/>
      <c r="G46"/>
      <c r="H46"/>
      <c r="I46"/>
      <c r="P46" s="60"/>
      <c r="Q46" s="60"/>
      <c r="R46" s="60"/>
      <c r="S46" s="60"/>
      <c r="T46" s="60"/>
      <c r="U46" s="60"/>
      <c r="V46" s="77"/>
      <c r="W46" s="77"/>
      <c r="X46" s="77"/>
      <c r="Y46" s="10"/>
      <c r="Z46"/>
    </row>
    <row r="47" spans="2:27" x14ac:dyDescent="0.3">
      <c r="V47" s="76"/>
      <c r="W47" s="76"/>
      <c r="X47" s="78"/>
    </row>
    <row r="48" spans="2:27" x14ac:dyDescent="0.3">
      <c r="V48" s="76"/>
      <c r="W48" s="76"/>
      <c r="X48" s="78"/>
    </row>
    <row r="49" spans="1:35" x14ac:dyDescent="0.3">
      <c r="T49" s="60"/>
      <c r="U49" s="60"/>
      <c r="V49" s="77"/>
      <c r="W49" s="77"/>
      <c r="X49" s="79"/>
    </row>
    <row r="50" spans="1:35" x14ac:dyDescent="0.3">
      <c r="V50" s="76"/>
      <c r="W50" s="76"/>
      <c r="X50" s="78"/>
    </row>
    <row r="51" spans="1:35" x14ac:dyDescent="0.3">
      <c r="V51" s="76"/>
      <c r="W51" s="76"/>
      <c r="X51" s="80"/>
    </row>
    <row r="52" spans="1:35" x14ac:dyDescent="0.3">
      <c r="Z52" s="64"/>
    </row>
    <row r="53" spans="1:35" s="2" customFormat="1" x14ac:dyDescent="0.3">
      <c r="A53"/>
      <c r="B53"/>
      <c r="C53"/>
      <c r="D53"/>
      <c r="E53"/>
      <c r="J53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63"/>
      <c r="Z53" s="64"/>
      <c r="AA53"/>
      <c r="AB53"/>
      <c r="AC53"/>
      <c r="AD53"/>
      <c r="AE53"/>
      <c r="AF53"/>
      <c r="AG53"/>
      <c r="AH53"/>
      <c r="AI53"/>
    </row>
    <row r="54" spans="1:35" x14ac:dyDescent="0.3">
      <c r="Z54" s="64"/>
    </row>
    <row r="56" spans="1:35" s="2" customFormat="1" x14ac:dyDescent="0.3">
      <c r="A56"/>
      <c r="B56"/>
      <c r="C56"/>
      <c r="D56"/>
      <c r="E56"/>
      <c r="J56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63"/>
      <c r="AA56"/>
      <c r="AB56"/>
      <c r="AC56"/>
      <c r="AD56"/>
      <c r="AE56"/>
      <c r="AF56"/>
      <c r="AG56"/>
      <c r="AH56"/>
      <c r="AI56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6026-5C83-4D97-A8E6-B0258975F891}">
  <dimension ref="A1:AA44"/>
  <sheetViews>
    <sheetView topLeftCell="A8" workbookViewId="0">
      <selection activeCell="I25" sqref="I25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91" customWidth="1"/>
    <col min="10" max="10" width="17.6640625" style="92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88" t="s">
        <v>72</v>
      </c>
      <c r="U1" s="93" t="s">
        <v>0</v>
      </c>
    </row>
    <row r="2" spans="1:21" ht="16.2" thickBot="1" x14ac:dyDescent="0.35">
      <c r="D2" s="94" t="s">
        <v>106</v>
      </c>
      <c r="E2" s="94"/>
      <c r="F2" s="94"/>
      <c r="G2" s="94"/>
      <c r="H2" s="94"/>
      <c r="I2" s="95"/>
      <c r="J2" s="96"/>
    </row>
    <row r="3" spans="1:21" x14ac:dyDescent="0.3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4"/>
    </row>
    <row r="4" spans="1:21" x14ac:dyDescent="0.3">
      <c r="A4" s="225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</row>
    <row r="5" spans="1:21" ht="15" thickBot="1" x14ac:dyDescent="0.35">
      <c r="A5" s="228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30"/>
    </row>
    <row r="6" spans="1:21" ht="15" thickBot="1" x14ac:dyDescent="0.35">
      <c r="A6" s="220" t="s">
        <v>2</v>
      </c>
      <c r="B6" s="216" t="s">
        <v>3</v>
      </c>
      <c r="C6" s="216" t="s">
        <v>4</v>
      </c>
      <c r="D6" s="98"/>
      <c r="E6" s="98"/>
      <c r="F6" s="97"/>
      <c r="G6" s="99"/>
      <c r="H6" s="233" t="s">
        <v>5</v>
      </c>
      <c r="I6" s="234"/>
      <c r="J6" s="234"/>
      <c r="K6" s="234"/>
      <c r="L6" s="235"/>
      <c r="M6" s="220" t="s">
        <v>6</v>
      </c>
      <c r="N6" s="220" t="s">
        <v>7</v>
      </c>
      <c r="O6" s="233" t="s">
        <v>8</v>
      </c>
      <c r="P6" s="234"/>
      <c r="Q6" s="234"/>
      <c r="R6" s="234"/>
      <c r="S6" s="234"/>
      <c r="T6" s="234"/>
      <c r="U6" s="235"/>
    </row>
    <row r="7" spans="1:21" x14ac:dyDescent="0.3">
      <c r="A7" s="231"/>
      <c r="B7" s="232"/>
      <c r="C7" s="232"/>
      <c r="D7" s="100"/>
      <c r="E7" s="101"/>
      <c r="F7" s="100"/>
      <c r="G7" s="102"/>
      <c r="H7" s="216" t="s">
        <v>9</v>
      </c>
      <c r="I7" s="103"/>
      <c r="J7" s="216" t="s">
        <v>10</v>
      </c>
      <c r="K7" s="218" t="s">
        <v>73</v>
      </c>
      <c r="L7" s="220" t="s">
        <v>11</v>
      </c>
      <c r="M7" s="231"/>
      <c r="N7" s="231"/>
      <c r="O7" s="104"/>
      <c r="P7" s="104"/>
      <c r="Q7" s="104"/>
      <c r="R7" s="104"/>
      <c r="S7" s="104"/>
      <c r="T7" s="104"/>
      <c r="U7" s="104"/>
    </row>
    <row r="8" spans="1:21" ht="87" thickBot="1" x14ac:dyDescent="0.35">
      <c r="A8" s="221"/>
      <c r="B8" s="217"/>
      <c r="C8" s="217"/>
      <c r="D8" s="105" t="s">
        <v>12</v>
      </c>
      <c r="E8" s="106" t="s">
        <v>74</v>
      </c>
      <c r="F8" s="105" t="s">
        <v>24</v>
      </c>
      <c r="G8" s="107" t="s">
        <v>25</v>
      </c>
      <c r="H8" s="217"/>
      <c r="I8" s="105" t="s">
        <v>75</v>
      </c>
      <c r="J8" s="217"/>
      <c r="K8" s="219"/>
      <c r="L8" s="221"/>
      <c r="M8" s="221"/>
      <c r="N8" s="221"/>
      <c r="O8" s="108" t="s">
        <v>13</v>
      </c>
      <c r="P8" s="108" t="s">
        <v>14</v>
      </c>
      <c r="Q8" s="108" t="s">
        <v>15</v>
      </c>
      <c r="R8" s="108" t="s">
        <v>16</v>
      </c>
      <c r="S8" s="108" t="s">
        <v>17</v>
      </c>
      <c r="T8" s="108" t="s">
        <v>18</v>
      </c>
      <c r="U8" s="108" t="s">
        <v>19</v>
      </c>
    </row>
    <row r="9" spans="1:21" ht="15" thickBot="1" x14ac:dyDescent="0.35">
      <c r="A9" s="109"/>
      <c r="B9" s="110"/>
      <c r="C9" s="111"/>
      <c r="D9" s="110"/>
      <c r="E9" s="112"/>
      <c r="F9" s="109"/>
      <c r="G9" s="112"/>
      <c r="H9" s="113"/>
      <c r="I9" s="114"/>
      <c r="J9" s="115"/>
      <c r="K9" s="116"/>
      <c r="L9" s="110"/>
      <c r="M9" s="110"/>
      <c r="N9" s="110"/>
      <c r="O9" s="110"/>
      <c r="P9" s="110"/>
      <c r="Q9" s="110"/>
      <c r="R9" s="110"/>
      <c r="S9" s="110" t="s">
        <v>17</v>
      </c>
      <c r="T9" s="110"/>
      <c r="U9" s="110"/>
    </row>
    <row r="10" spans="1:21" ht="79.8" thickBot="1" x14ac:dyDescent="0.35">
      <c r="A10" s="119">
        <v>1</v>
      </c>
      <c r="B10" s="110"/>
      <c r="C10" s="110"/>
      <c r="D10" s="3" t="s">
        <v>142</v>
      </c>
      <c r="E10" s="186" t="s">
        <v>143</v>
      </c>
      <c r="F10" s="85"/>
      <c r="G10" s="85"/>
      <c r="H10" s="87" t="s">
        <v>144</v>
      </c>
      <c r="I10" s="86" t="s">
        <v>145</v>
      </c>
      <c r="J10" s="128" t="s">
        <v>146</v>
      </c>
      <c r="K10" s="117">
        <v>225000</v>
      </c>
      <c r="L10" s="5" t="s">
        <v>68</v>
      </c>
      <c r="M10" s="6" t="s">
        <v>70</v>
      </c>
      <c r="N10" s="6"/>
      <c r="O10" s="110"/>
      <c r="P10" s="110"/>
      <c r="Q10" s="110"/>
      <c r="R10" s="110"/>
      <c r="S10" s="118" t="s">
        <v>17</v>
      </c>
      <c r="T10" s="110"/>
      <c r="U10" s="110"/>
    </row>
    <row r="11" spans="1:21" ht="40.200000000000003" thickBot="1" x14ac:dyDescent="0.35">
      <c r="A11" s="119">
        <v>2</v>
      </c>
      <c r="B11" s="110"/>
      <c r="C11" s="110"/>
      <c r="D11" s="3" t="s">
        <v>147</v>
      </c>
      <c r="E11" s="127" t="s">
        <v>83</v>
      </c>
      <c r="F11" s="84"/>
      <c r="G11" s="85"/>
      <c r="H11" s="87" t="s">
        <v>148</v>
      </c>
      <c r="I11" s="86" t="s">
        <v>149</v>
      </c>
      <c r="J11" s="128" t="s">
        <v>150</v>
      </c>
      <c r="K11" s="117">
        <v>47235.59</v>
      </c>
      <c r="L11" s="5" t="s">
        <v>20</v>
      </c>
      <c r="M11" s="6" t="s">
        <v>21</v>
      </c>
      <c r="N11" s="6"/>
      <c r="O11" s="110"/>
      <c r="P11" s="110"/>
      <c r="Q11" s="110"/>
      <c r="R11" s="110"/>
      <c r="S11" s="118" t="s">
        <v>17</v>
      </c>
      <c r="T11" s="110"/>
      <c r="U11" s="110"/>
    </row>
    <row r="12" spans="1:21" ht="15" thickBot="1" x14ac:dyDescent="0.35">
      <c r="A12" s="115">
        <v>3</v>
      </c>
      <c r="B12" s="110"/>
      <c r="C12" s="110"/>
      <c r="D12" s="3"/>
      <c r="E12" s="127"/>
      <c r="F12" s="84"/>
      <c r="G12" s="85"/>
      <c r="H12" s="87"/>
      <c r="I12" s="86"/>
      <c r="J12" s="128"/>
      <c r="K12" s="117"/>
      <c r="L12" s="5"/>
      <c r="M12" s="6"/>
      <c r="N12" s="6"/>
      <c r="O12" s="110"/>
      <c r="P12" s="110"/>
      <c r="Q12" s="110"/>
      <c r="R12" s="110"/>
      <c r="S12" s="118" t="s">
        <v>17</v>
      </c>
      <c r="T12" s="110"/>
      <c r="U12" s="110"/>
    </row>
    <row r="13" spans="1:21" ht="15" thickBot="1" x14ac:dyDescent="0.35">
      <c r="A13" s="115"/>
      <c r="B13" s="110"/>
      <c r="C13" s="110"/>
      <c r="D13" s="3"/>
      <c r="E13" s="120"/>
      <c r="F13" s="120"/>
      <c r="G13" s="120"/>
      <c r="H13" s="87"/>
      <c r="I13" s="121"/>
      <c r="J13" s="122"/>
      <c r="K13" s="117"/>
      <c r="L13" s="5"/>
      <c r="M13" s="6"/>
      <c r="N13" s="6"/>
      <c r="O13" s="110"/>
      <c r="P13" s="110"/>
      <c r="Q13" s="110"/>
      <c r="R13" s="110"/>
      <c r="S13" s="110"/>
      <c r="T13" s="110"/>
      <c r="U13" s="110"/>
    </row>
    <row r="14" spans="1:21" ht="15" thickBot="1" x14ac:dyDescent="0.35">
      <c r="A14" s="109"/>
      <c r="B14" s="110"/>
      <c r="C14" s="110"/>
      <c r="D14" s="110"/>
      <c r="E14" s="112"/>
      <c r="F14" s="112"/>
      <c r="G14" s="112"/>
      <c r="H14" s="109"/>
      <c r="I14" s="123"/>
      <c r="J14" s="124"/>
      <c r="K14" s="125">
        <f>SUM(K10:K13)</f>
        <v>272235.58999999997</v>
      </c>
      <c r="L14" s="5"/>
      <c r="M14" s="5"/>
      <c r="N14" s="126"/>
      <c r="O14" s="110"/>
      <c r="P14" s="110"/>
      <c r="Q14" s="110"/>
      <c r="R14" s="110"/>
      <c r="S14" s="110"/>
      <c r="T14" s="110"/>
      <c r="U14" s="110"/>
    </row>
    <row r="15" spans="1:21" ht="55.8" hidden="1" thickBot="1" x14ac:dyDescent="0.35">
      <c r="A15" s="109"/>
      <c r="B15" s="110"/>
      <c r="C15" s="110"/>
      <c r="D15" s="110" t="s">
        <v>76</v>
      </c>
      <c r="E15" s="112"/>
      <c r="F15" s="112"/>
      <c r="G15" s="112"/>
      <c r="H15" s="112"/>
      <c r="I15" s="123"/>
      <c r="J15" s="124"/>
      <c r="K15" s="116"/>
      <c r="L15" s="5"/>
      <c r="M15" s="5"/>
      <c r="N15" s="126"/>
      <c r="O15" s="110"/>
      <c r="P15" s="110"/>
      <c r="Q15" s="110"/>
      <c r="R15" s="110"/>
      <c r="S15" s="110" t="s">
        <v>77</v>
      </c>
      <c r="T15" s="110"/>
      <c r="U15" s="110"/>
    </row>
    <row r="16" spans="1:21" ht="42" hidden="1" thickBot="1" x14ac:dyDescent="0.35">
      <c r="A16" s="109"/>
      <c r="B16" s="110"/>
      <c r="C16" s="110"/>
      <c r="D16" s="110" t="s">
        <v>78</v>
      </c>
      <c r="E16" s="112"/>
      <c r="F16" s="112"/>
      <c r="G16" s="112"/>
      <c r="H16" s="112"/>
      <c r="I16" s="123"/>
      <c r="J16" s="124"/>
      <c r="K16" s="116"/>
      <c r="L16" s="5"/>
      <c r="M16" s="5"/>
      <c r="N16" s="126"/>
      <c r="O16" s="110"/>
      <c r="P16" s="110"/>
      <c r="Q16" s="110"/>
      <c r="R16" s="110"/>
      <c r="S16" s="110" t="s">
        <v>77</v>
      </c>
      <c r="T16" s="110"/>
      <c r="U16" s="110"/>
    </row>
    <row r="17" spans="1:27" ht="42" hidden="1" thickBot="1" x14ac:dyDescent="0.35">
      <c r="A17" s="109"/>
      <c r="B17" s="110"/>
      <c r="C17" s="110"/>
      <c r="D17" s="110" t="s">
        <v>78</v>
      </c>
      <c r="E17" s="112"/>
      <c r="F17" s="112"/>
      <c r="G17" s="112"/>
      <c r="H17" s="112"/>
      <c r="I17" s="123"/>
      <c r="J17" s="124"/>
      <c r="K17" s="116"/>
      <c r="L17" s="5"/>
      <c r="M17" s="5"/>
      <c r="N17" s="126"/>
      <c r="O17" s="110"/>
      <c r="P17" s="110"/>
      <c r="Q17" s="110"/>
      <c r="R17" s="110"/>
      <c r="S17" s="110" t="s">
        <v>77</v>
      </c>
      <c r="T17" s="110"/>
      <c r="U17" s="110"/>
    </row>
    <row r="18" spans="1:27" ht="28.2" hidden="1" thickBot="1" x14ac:dyDescent="0.35">
      <c r="A18" s="109"/>
      <c r="B18" s="110"/>
      <c r="C18" s="110"/>
      <c r="D18" s="110" t="s">
        <v>79</v>
      </c>
      <c r="E18" s="112"/>
      <c r="F18" s="112"/>
      <c r="G18" s="112"/>
      <c r="H18" s="112"/>
      <c r="I18" s="123"/>
      <c r="J18" s="124"/>
      <c r="K18" s="116"/>
      <c r="L18" s="5"/>
      <c r="M18" s="5"/>
      <c r="N18" s="126"/>
      <c r="O18" s="110"/>
      <c r="P18" s="110"/>
      <c r="Q18" s="110"/>
      <c r="R18" s="110"/>
      <c r="S18" s="110" t="s">
        <v>77</v>
      </c>
      <c r="T18" s="110"/>
      <c r="U18" s="110"/>
    </row>
    <row r="19" spans="1:27" ht="15" hidden="1" thickBot="1" x14ac:dyDescent="0.35">
      <c r="A19" s="109"/>
      <c r="B19" s="110"/>
      <c r="C19" s="110"/>
      <c r="D19" s="110" t="s">
        <v>80</v>
      </c>
      <c r="E19" s="112"/>
      <c r="F19" s="112"/>
      <c r="G19" s="112"/>
      <c r="H19" s="112"/>
      <c r="I19" s="123"/>
      <c r="J19" s="124"/>
      <c r="K19" s="116"/>
      <c r="L19" s="5"/>
      <c r="M19" s="5"/>
      <c r="N19" s="126"/>
      <c r="O19" s="110"/>
      <c r="P19" s="110"/>
      <c r="Q19" s="110"/>
      <c r="R19" s="110"/>
      <c r="S19" s="110" t="s">
        <v>77</v>
      </c>
      <c r="T19" s="110"/>
      <c r="U19" s="110"/>
    </row>
    <row r="20" spans="1:27" ht="15" hidden="1" thickBot="1" x14ac:dyDescent="0.35">
      <c r="A20" s="109"/>
      <c r="B20" s="110"/>
      <c r="C20" s="110"/>
      <c r="D20" s="110"/>
      <c r="E20" s="112"/>
      <c r="F20" s="112"/>
      <c r="G20" s="112"/>
      <c r="H20" s="112"/>
      <c r="I20" s="123"/>
      <c r="J20" s="124"/>
      <c r="K20" s="116"/>
      <c r="L20" s="5"/>
      <c r="M20" s="5"/>
      <c r="N20" s="126"/>
      <c r="O20" s="110"/>
      <c r="P20" s="110"/>
      <c r="Q20" s="110"/>
      <c r="R20" s="110"/>
      <c r="S20" s="110" t="s">
        <v>77</v>
      </c>
      <c r="T20" s="110"/>
      <c r="U20" s="110"/>
    </row>
    <row r="21" spans="1:27" ht="15" hidden="1" thickBot="1" x14ac:dyDescent="0.35">
      <c r="A21" s="109"/>
      <c r="B21" s="110"/>
      <c r="C21" s="110"/>
      <c r="D21" s="110"/>
      <c r="E21" s="112"/>
      <c r="F21" s="112"/>
      <c r="G21" s="112"/>
      <c r="H21" s="112"/>
      <c r="I21" s="123"/>
      <c r="J21" s="124"/>
      <c r="K21" s="116"/>
      <c r="L21" s="5"/>
      <c r="M21" s="5"/>
      <c r="N21" s="126"/>
      <c r="O21" s="110"/>
      <c r="P21" s="110"/>
      <c r="Q21" s="110"/>
      <c r="R21" s="110"/>
      <c r="S21" s="110"/>
      <c r="T21" s="110"/>
      <c r="U21" s="110"/>
    </row>
    <row r="22" spans="1:27" ht="15" thickBot="1" x14ac:dyDescent="0.35">
      <c r="A22" s="109"/>
      <c r="B22" s="110"/>
      <c r="C22" s="110"/>
      <c r="D22" s="110"/>
      <c r="E22" s="112"/>
      <c r="F22" s="112"/>
      <c r="G22" s="112"/>
      <c r="H22" s="112"/>
      <c r="I22" s="123"/>
      <c r="J22" s="124"/>
      <c r="K22" s="116"/>
      <c r="L22" s="5"/>
      <c r="M22" s="5"/>
      <c r="N22" s="126"/>
      <c r="O22" s="110"/>
      <c r="P22" s="110"/>
      <c r="Q22" s="110"/>
      <c r="R22" s="110"/>
      <c r="S22" s="110"/>
      <c r="T22" s="110"/>
      <c r="U22" s="110"/>
    </row>
    <row r="24" spans="1:27" customFormat="1" x14ac:dyDescent="0.3">
      <c r="K24" s="1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2"/>
      <c r="Y24" s="2"/>
      <c r="Z24" s="2"/>
      <c r="AA24" s="2"/>
    </row>
    <row r="25" spans="1:27" customFormat="1" x14ac:dyDescent="0.3">
      <c r="J25" s="53"/>
      <c r="K25" s="54" t="s">
        <v>29</v>
      </c>
      <c r="L25" s="55">
        <f>0</f>
        <v>0</v>
      </c>
      <c r="M25" s="10">
        <f>J25+L25</f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2"/>
      <c r="Y25" s="2"/>
      <c r="Z25" s="2"/>
      <c r="AA25" s="2"/>
    </row>
    <row r="26" spans="1:27" customFormat="1" x14ac:dyDescent="0.3">
      <c r="E26" s="67"/>
      <c r="F26" s="2"/>
      <c r="G26" s="68"/>
      <c r="J26" s="53"/>
      <c r="K26" s="54" t="s">
        <v>30</v>
      </c>
      <c r="L26" s="55">
        <f>0</f>
        <v>0</v>
      </c>
      <c r="M26" s="10">
        <f t="shared" ref="M26:M29" si="0">J26+L26</f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"/>
      <c r="Y26" s="2"/>
      <c r="Z26" s="2"/>
      <c r="AA26" s="2"/>
    </row>
    <row r="27" spans="1:27" customFormat="1" x14ac:dyDescent="0.3">
      <c r="B27" s="11"/>
      <c r="C27" s="11"/>
      <c r="D27" s="11"/>
      <c r="E27" s="69"/>
      <c r="F27" s="2"/>
      <c r="G27" s="70"/>
      <c r="J27" s="53">
        <v>108083.51</v>
      </c>
      <c r="K27" s="54" t="s">
        <v>31</v>
      </c>
      <c r="L27" s="55">
        <f>0</f>
        <v>0</v>
      </c>
      <c r="M27" s="10">
        <f t="shared" si="0"/>
        <v>108083.51</v>
      </c>
      <c r="X27" s="2"/>
      <c r="Y27" s="2"/>
      <c r="Z27" s="2"/>
      <c r="AA27" s="2"/>
    </row>
    <row r="28" spans="1:27" customFormat="1" x14ac:dyDescent="0.3">
      <c r="B28" s="82" t="s">
        <v>62</v>
      </c>
      <c r="C28" s="82"/>
      <c r="D28" s="2"/>
      <c r="E28" s="2"/>
      <c r="F28" s="2"/>
      <c r="G28" s="68"/>
      <c r="J28" s="53">
        <v>0</v>
      </c>
      <c r="K28" s="56" t="s">
        <v>32</v>
      </c>
      <c r="L28" s="55">
        <f>0</f>
        <v>0</v>
      </c>
      <c r="M28" s="10">
        <f t="shared" si="0"/>
        <v>0</v>
      </c>
      <c r="X28" s="2"/>
      <c r="Y28" s="2"/>
      <c r="Z28" s="2"/>
      <c r="AA28" s="2"/>
    </row>
    <row r="29" spans="1:27" customFormat="1" x14ac:dyDescent="0.3">
      <c r="B29" s="2"/>
      <c r="C29" s="2"/>
      <c r="D29" s="2"/>
      <c r="E29" s="2"/>
      <c r="F29" s="2"/>
      <c r="G29" s="68"/>
      <c r="J29" s="53">
        <v>0</v>
      </c>
      <c r="K29" s="54" t="s">
        <v>33</v>
      </c>
      <c r="L29" s="55">
        <f>0</f>
        <v>0</v>
      </c>
      <c r="M29" s="10">
        <f t="shared" si="0"/>
        <v>0</v>
      </c>
      <c r="W29" s="10"/>
      <c r="X29" s="2"/>
      <c r="Y29" s="2"/>
      <c r="Z29" s="2"/>
      <c r="AA29" s="2"/>
    </row>
    <row r="30" spans="1:27" customFormat="1" x14ac:dyDescent="0.3">
      <c r="B30" s="2"/>
      <c r="C30" s="2"/>
      <c r="D30" s="2"/>
      <c r="E30" s="2"/>
      <c r="F30" s="2"/>
      <c r="G30" s="68"/>
      <c r="J30" s="53">
        <v>7647364.0599999987</v>
      </c>
      <c r="K30" s="54" t="s">
        <v>34</v>
      </c>
      <c r="L30" s="55">
        <f>K11</f>
        <v>47235.59</v>
      </c>
      <c r="M30" s="10">
        <f>J30+L30</f>
        <v>7694599.6499999985</v>
      </c>
      <c r="X30" s="2"/>
      <c r="Y30" s="2"/>
      <c r="Z30" s="2"/>
      <c r="AA30" s="2"/>
    </row>
    <row r="31" spans="1:27" customFormat="1" x14ac:dyDescent="0.3">
      <c r="B31" s="2"/>
      <c r="C31" s="2"/>
      <c r="D31" s="2"/>
      <c r="E31" s="2"/>
      <c r="F31" s="2"/>
      <c r="G31" s="68"/>
      <c r="J31" s="53">
        <v>38078976.870000005</v>
      </c>
      <c r="K31" s="54" t="s">
        <v>35</v>
      </c>
      <c r="L31" s="55">
        <f>K10</f>
        <v>225000</v>
      </c>
      <c r="M31" s="10">
        <f>J31+L31</f>
        <v>38303976.870000005</v>
      </c>
      <c r="X31" s="2"/>
      <c r="Y31" s="2"/>
      <c r="Z31" s="2"/>
      <c r="AA31" s="2"/>
    </row>
    <row r="32" spans="1:27" ht="15" thickBot="1" x14ac:dyDescent="0.35">
      <c r="J32" s="61">
        <f>SUM(J27:J31)</f>
        <v>45834424.440000005</v>
      </c>
      <c r="K32" s="54"/>
      <c r="L32" s="57">
        <f>SUM(L25:L31)</f>
        <v>272235.58999999997</v>
      </c>
      <c r="M32" s="57">
        <f>SUM(M25:M31)</f>
        <v>46106660.030000001</v>
      </c>
    </row>
    <row r="33" spans="2:13" ht="15" thickTop="1" x14ac:dyDescent="0.3">
      <c r="J33" s="53"/>
      <c r="M33"/>
    </row>
    <row r="34" spans="2:13" x14ac:dyDescent="0.3">
      <c r="J34" s="53"/>
      <c r="M34"/>
    </row>
    <row r="35" spans="2:13" x14ac:dyDescent="0.3">
      <c r="L35" s="64"/>
    </row>
    <row r="36" spans="2:13" x14ac:dyDescent="0.3">
      <c r="B36" s="82" t="s">
        <v>62</v>
      </c>
      <c r="C36" s="82"/>
      <c r="J36" s="82"/>
      <c r="K36" s="2"/>
    </row>
    <row r="37" spans="2:13" x14ac:dyDescent="0.3">
      <c r="J37" s="82"/>
      <c r="K37" s="2"/>
    </row>
    <row r="38" spans="2:13" x14ac:dyDescent="0.3">
      <c r="J38" s="82"/>
      <c r="K38" s="2"/>
      <c r="L38" s="64"/>
    </row>
    <row r="39" spans="2:13" x14ac:dyDescent="0.3">
      <c r="J39" s="82"/>
      <c r="K39" s="2"/>
    </row>
    <row r="40" spans="2:13" x14ac:dyDescent="0.3">
      <c r="B40" s="82" t="s">
        <v>63</v>
      </c>
      <c r="C40" s="82"/>
      <c r="J40" s="82"/>
      <c r="K40" s="2"/>
    </row>
    <row r="41" spans="2:13" x14ac:dyDescent="0.3">
      <c r="J41" s="82"/>
      <c r="K41" s="2"/>
    </row>
    <row r="42" spans="2:13" x14ac:dyDescent="0.3">
      <c r="J42" s="82"/>
      <c r="K42" s="2"/>
      <c r="L42" s="64"/>
    </row>
    <row r="43" spans="2:13" x14ac:dyDescent="0.3">
      <c r="J43" s="82"/>
      <c r="K43" s="2"/>
    </row>
    <row r="44" spans="2:13" x14ac:dyDescent="0.3">
      <c r="B44" s="82" t="s">
        <v>64</v>
      </c>
      <c r="C44" s="82"/>
      <c r="J44" s="82"/>
      <c r="K44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E431-B8AA-47ED-BC00-11E22BC2B3B0}">
  <sheetPr>
    <pageSetUpPr fitToPage="1"/>
  </sheetPr>
  <dimension ref="A1:AI58"/>
  <sheetViews>
    <sheetView tabSelected="1" topLeftCell="G16" workbookViewId="0">
      <selection activeCell="G21" sqref="G21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4" width="14.6640625" style="53" customWidth="1"/>
    <col min="15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5"/>
    </row>
    <row r="4" spans="1:34" ht="15" customHeight="1" x14ac:dyDescent="0.3">
      <c r="A4" s="196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8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199" t="s">
        <v>43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1"/>
    </row>
    <row r="7" spans="1:34" ht="18" customHeight="1" thickBot="1" x14ac:dyDescent="0.35">
      <c r="A7" s="202" t="s">
        <v>2</v>
      </c>
      <c r="B7" s="205" t="s">
        <v>3</v>
      </c>
      <c r="C7" s="24"/>
      <c r="D7" s="24"/>
      <c r="E7" s="24"/>
      <c r="F7" s="208" t="s">
        <v>4</v>
      </c>
      <c r="G7" s="25"/>
      <c r="H7" s="25"/>
      <c r="I7" s="25"/>
      <c r="J7" s="211" t="s">
        <v>5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3"/>
      <c r="Z7" s="191" t="s">
        <v>6</v>
      </c>
      <c r="AA7" s="202" t="s">
        <v>7</v>
      </c>
      <c r="AB7" s="211" t="s">
        <v>8</v>
      </c>
      <c r="AC7" s="212"/>
      <c r="AD7" s="212"/>
      <c r="AE7" s="212"/>
      <c r="AF7" s="212"/>
      <c r="AG7" s="212"/>
      <c r="AH7" s="215"/>
    </row>
    <row r="8" spans="1:34" x14ac:dyDescent="0.3">
      <c r="A8" s="203"/>
      <c r="B8" s="206"/>
      <c r="C8" s="26"/>
      <c r="D8" s="26"/>
      <c r="E8" s="26"/>
      <c r="F8" s="209"/>
      <c r="G8" s="27"/>
      <c r="H8" s="27"/>
      <c r="I8" s="27"/>
      <c r="J8" s="205" t="s">
        <v>9</v>
      </c>
      <c r="K8" s="205" t="s">
        <v>10</v>
      </c>
      <c r="L8" s="187" t="s">
        <v>48</v>
      </c>
      <c r="M8" s="187" t="s">
        <v>49</v>
      </c>
      <c r="N8" s="187" t="s">
        <v>50</v>
      </c>
      <c r="O8" s="187" t="s">
        <v>51</v>
      </c>
      <c r="P8" s="187" t="s">
        <v>52</v>
      </c>
      <c r="Q8" s="187" t="s">
        <v>53</v>
      </c>
      <c r="R8" s="187" t="s">
        <v>54</v>
      </c>
      <c r="S8" s="187" t="s">
        <v>55</v>
      </c>
      <c r="T8" s="187" t="s">
        <v>56</v>
      </c>
      <c r="U8" s="187" t="s">
        <v>37</v>
      </c>
      <c r="V8" s="187" t="s">
        <v>38</v>
      </c>
      <c r="W8" s="187" t="s">
        <v>39</v>
      </c>
      <c r="X8" s="189" t="s">
        <v>151</v>
      </c>
      <c r="Y8" s="191" t="s">
        <v>11</v>
      </c>
      <c r="Z8" s="214"/>
      <c r="AA8" s="203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4"/>
      <c r="B9" s="207"/>
      <c r="C9" s="30"/>
      <c r="D9" s="31" t="s">
        <v>22</v>
      </c>
      <c r="E9" s="31" t="s">
        <v>23</v>
      </c>
      <c r="F9" s="210"/>
      <c r="G9" s="32" t="s">
        <v>12</v>
      </c>
      <c r="H9" s="32" t="s">
        <v>24</v>
      </c>
      <c r="I9" s="32" t="s">
        <v>25</v>
      </c>
      <c r="J9" s="207"/>
      <c r="K9" s="207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90"/>
      <c r="Y9" s="192"/>
      <c r="Z9" s="192"/>
      <c r="AA9" s="204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237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237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237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7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103</v>
      </c>
      <c r="H13" s="3" t="s">
        <v>86</v>
      </c>
      <c r="I13" s="3" t="s">
        <v>87</v>
      </c>
      <c r="J13" s="39" t="s">
        <v>88</v>
      </c>
      <c r="K13" s="42" t="s">
        <v>96</v>
      </c>
      <c r="L13" s="74"/>
      <c r="M13" s="236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si="0"/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81</v>
      </c>
      <c r="H14" s="3"/>
      <c r="I14" s="3" t="s">
        <v>69</v>
      </c>
      <c r="J14" s="39" t="s">
        <v>89</v>
      </c>
      <c r="K14" s="42" t="s">
        <v>98</v>
      </c>
      <c r="L14" s="74"/>
      <c r="M14" s="236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0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82</v>
      </c>
      <c r="H15" s="3" t="s">
        <v>91</v>
      </c>
      <c r="I15" s="3" t="s">
        <v>92</v>
      </c>
      <c r="J15" s="39" t="s">
        <v>90</v>
      </c>
      <c r="K15" s="42" t="s">
        <v>100</v>
      </c>
      <c r="L15" s="74"/>
      <c r="M15" s="236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66</v>
      </c>
      <c r="F16" s="6"/>
      <c r="G16" s="3" t="s">
        <v>105</v>
      </c>
      <c r="H16" s="3" t="s">
        <v>65</v>
      </c>
      <c r="I16" s="3" t="s">
        <v>93</v>
      </c>
      <c r="J16" s="39" t="s">
        <v>94</v>
      </c>
      <c r="K16" s="42" t="s">
        <v>102</v>
      </c>
      <c r="L16" s="74"/>
      <c r="M16" s="236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si="0"/>
        <v>199246.63</v>
      </c>
      <c r="Y16" s="5" t="s">
        <v>66</v>
      </c>
      <c r="Z16" s="5" t="s">
        <v>67</v>
      </c>
      <c r="AA16" s="7"/>
      <c r="AB16" s="7"/>
      <c r="AC16" s="7"/>
      <c r="AD16" s="7"/>
      <c r="AE16" s="7"/>
      <c r="AF16" s="7"/>
      <c r="AG16" s="7"/>
      <c r="AH16" s="41"/>
    </row>
    <row r="17" spans="1:34" ht="55.2" customHeight="1" thickBot="1" x14ac:dyDescent="0.35">
      <c r="A17" s="35">
        <v>8</v>
      </c>
      <c r="B17" s="7"/>
      <c r="C17" s="36" t="s">
        <v>26</v>
      </c>
      <c r="D17" s="37"/>
      <c r="E17" s="38" t="s">
        <v>68</v>
      </c>
      <c r="F17" s="6"/>
      <c r="G17" s="3" t="s">
        <v>142</v>
      </c>
      <c r="H17" s="3"/>
      <c r="I17" s="3"/>
      <c r="J17" s="39" t="s">
        <v>144</v>
      </c>
      <c r="K17" s="42" t="s">
        <v>146</v>
      </c>
      <c r="L17" s="74"/>
      <c r="M17" s="74"/>
      <c r="N17" s="236">
        <v>225000</v>
      </c>
      <c r="O17" s="4">
        <f>0</f>
        <v>0</v>
      </c>
      <c r="P17" s="4">
        <f>0</f>
        <v>0</v>
      </c>
      <c r="Q17" s="4">
        <f>0</f>
        <v>0</v>
      </c>
      <c r="R17" s="4">
        <f>0</f>
        <v>0</v>
      </c>
      <c r="S17" s="4">
        <f>0</f>
        <v>0</v>
      </c>
      <c r="T17" s="4">
        <f>0</f>
        <v>0</v>
      </c>
      <c r="U17" s="4">
        <f>0</f>
        <v>0</v>
      </c>
      <c r="V17" s="4">
        <f>0</f>
        <v>0</v>
      </c>
      <c r="W17" s="4">
        <f>0</f>
        <v>0</v>
      </c>
      <c r="X17" s="40">
        <f t="shared" si="0"/>
        <v>225000</v>
      </c>
      <c r="Y17" s="5" t="s">
        <v>68</v>
      </c>
      <c r="Z17" s="5" t="s">
        <v>70</v>
      </c>
      <c r="AA17" s="7"/>
      <c r="AB17" s="7"/>
      <c r="AC17" s="7"/>
      <c r="AD17" s="7"/>
      <c r="AE17" s="7"/>
      <c r="AF17" s="7"/>
      <c r="AG17" s="7"/>
      <c r="AH17" s="41"/>
    </row>
    <row r="18" spans="1:34" ht="55.2" customHeight="1" thickBot="1" x14ac:dyDescent="0.35">
      <c r="A18" s="35">
        <v>9</v>
      </c>
      <c r="B18" s="7"/>
      <c r="C18" s="36" t="s">
        <v>26</v>
      </c>
      <c r="D18" s="37" t="s">
        <v>27</v>
      </c>
      <c r="E18" s="38" t="s">
        <v>28</v>
      </c>
      <c r="F18" s="6"/>
      <c r="G18" s="3" t="s">
        <v>147</v>
      </c>
      <c r="H18" s="3"/>
      <c r="I18" s="3"/>
      <c r="J18" s="39" t="s">
        <v>148</v>
      </c>
      <c r="K18" s="42" t="s">
        <v>150</v>
      </c>
      <c r="L18" s="74"/>
      <c r="M18" s="74"/>
      <c r="N18" s="236">
        <v>47235.59</v>
      </c>
      <c r="O18" s="4">
        <f>0</f>
        <v>0</v>
      </c>
      <c r="P18" s="4">
        <f>0</f>
        <v>0</v>
      </c>
      <c r="Q18" s="4">
        <f>0</f>
        <v>0</v>
      </c>
      <c r="R18" s="4">
        <f>0</f>
        <v>0</v>
      </c>
      <c r="S18" s="4">
        <f>0</f>
        <v>0</v>
      </c>
      <c r="T18" s="4">
        <f>0</f>
        <v>0</v>
      </c>
      <c r="U18" s="4">
        <f>0</f>
        <v>0</v>
      </c>
      <c r="V18" s="4">
        <f>0</f>
        <v>0</v>
      </c>
      <c r="W18" s="4">
        <f>0</f>
        <v>0</v>
      </c>
      <c r="X18" s="40">
        <f t="shared" ref="X18" si="1">SUM(L18:W18)</f>
        <v>47235.59</v>
      </c>
      <c r="Y18" s="5" t="s">
        <v>20</v>
      </c>
      <c r="Z18" s="5" t="s">
        <v>21</v>
      </c>
      <c r="AA18" s="7"/>
      <c r="AB18" s="7"/>
      <c r="AC18" s="7"/>
      <c r="AD18" s="7"/>
      <c r="AE18" s="7"/>
      <c r="AF18" s="7"/>
      <c r="AG18" s="7"/>
      <c r="AH18" s="41"/>
    </row>
    <row r="19" spans="1:34" ht="53.4" customHeight="1" thickBot="1" x14ac:dyDescent="0.35">
      <c r="A19" s="35"/>
      <c r="B19" s="7"/>
      <c r="C19" s="7"/>
      <c r="D19" s="49"/>
      <c r="E19" s="43"/>
      <c r="F19" s="7"/>
      <c r="G19" s="8"/>
      <c r="H19" s="44"/>
      <c r="I19" s="45"/>
      <c r="J19" s="46"/>
      <c r="K19" s="4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65"/>
      <c r="Y19" s="9"/>
      <c r="Z19" s="5"/>
      <c r="AA19" s="7"/>
      <c r="AB19" s="7"/>
      <c r="AC19" s="7"/>
      <c r="AD19" s="7"/>
      <c r="AE19" s="7"/>
      <c r="AF19" s="7"/>
      <c r="AG19" s="7"/>
      <c r="AH19" s="48"/>
    </row>
    <row r="20" spans="1:34" ht="15" thickBot="1" x14ac:dyDescent="0.35">
      <c r="A20" s="52"/>
      <c r="B20" s="7"/>
      <c r="C20" s="7"/>
      <c r="D20" s="7"/>
      <c r="E20" s="7"/>
      <c r="F20" s="7"/>
      <c r="G20" s="7"/>
      <c r="H20" s="7"/>
      <c r="I20" s="7"/>
      <c r="J20" s="39"/>
      <c r="K20" s="47"/>
      <c r="L20" s="50">
        <f t="shared" ref="L20:X20" si="2">SUM(L10:L19)</f>
        <v>793159.33</v>
      </c>
      <c r="M20" s="50">
        <f t="shared" si="2"/>
        <v>402936.22</v>
      </c>
      <c r="N20" s="50">
        <f t="shared" si="2"/>
        <v>272235.58999999997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2"/>
        <v>0</v>
      </c>
      <c r="V20" s="50">
        <f t="shared" si="2"/>
        <v>0</v>
      </c>
      <c r="W20" s="50">
        <f t="shared" si="2"/>
        <v>0</v>
      </c>
      <c r="X20" s="50">
        <f>SUM(X10:X19)</f>
        <v>1468331.14</v>
      </c>
      <c r="Y20" s="7"/>
      <c r="Z20" s="7"/>
      <c r="AA20" s="51"/>
      <c r="AB20" s="7"/>
      <c r="AC20" s="7"/>
      <c r="AD20" s="7"/>
      <c r="AE20" s="7"/>
      <c r="AF20" s="7"/>
      <c r="AG20" s="7"/>
      <c r="AH20" s="7"/>
    </row>
    <row r="21" spans="1:34" x14ac:dyDescent="0.3">
      <c r="F21"/>
      <c r="G21"/>
      <c r="H21"/>
      <c r="I21"/>
      <c r="X21" s="53"/>
      <c r="Y21"/>
      <c r="Z21"/>
    </row>
    <row r="22" spans="1:34" x14ac:dyDescent="0.3">
      <c r="F22"/>
      <c r="G22"/>
      <c r="H22"/>
      <c r="I22"/>
      <c r="L22" s="53">
        <f>L20</f>
        <v>793159.33</v>
      </c>
      <c r="M22" s="53">
        <f>L22+M20</f>
        <v>1196095.5499999998</v>
      </c>
      <c r="N22" s="53">
        <f>M22+N20</f>
        <v>1468331.1399999997</v>
      </c>
      <c r="O22" s="53">
        <f t="shared" ref="N22:U22" si="3">N22+O20</f>
        <v>1468331.1399999997</v>
      </c>
      <c r="P22" s="53">
        <f t="shared" si="3"/>
        <v>1468331.1399999997</v>
      </c>
      <c r="Q22" s="53">
        <f t="shared" si="3"/>
        <v>1468331.1399999997</v>
      </c>
      <c r="R22" s="53">
        <f t="shared" si="3"/>
        <v>1468331.1399999997</v>
      </c>
      <c r="S22" s="53">
        <f t="shared" si="3"/>
        <v>1468331.1399999997</v>
      </c>
      <c r="T22" s="53">
        <f t="shared" si="3"/>
        <v>1468331.1399999997</v>
      </c>
      <c r="U22" s="53">
        <f t="shared" si="3"/>
        <v>1468331.1399999997</v>
      </c>
      <c r="V22" s="53">
        <f>U22+V20</f>
        <v>1468331.1399999997</v>
      </c>
      <c r="W22" s="53">
        <f>V22+W20</f>
        <v>1468331.1399999997</v>
      </c>
      <c r="X22" s="53"/>
      <c r="Y22"/>
      <c r="Z22"/>
    </row>
    <row r="23" spans="1:34" x14ac:dyDescent="0.3">
      <c r="F23"/>
      <c r="G23"/>
      <c r="H23"/>
      <c r="I23"/>
      <c r="X23" s="60" t="s">
        <v>71</v>
      </c>
      <c r="Y23"/>
      <c r="Z23"/>
    </row>
    <row r="24" spans="1:34" x14ac:dyDescent="0.3">
      <c r="F24"/>
      <c r="G24"/>
      <c r="H24"/>
      <c r="I24"/>
      <c r="X24" s="53"/>
      <c r="Y24" s="54" t="s">
        <v>29</v>
      </c>
      <c r="Z24" s="55">
        <f>0</f>
        <v>0</v>
      </c>
    </row>
    <row r="25" spans="1:34" x14ac:dyDescent="0.3">
      <c r="F25"/>
      <c r="G25"/>
      <c r="H25"/>
      <c r="I25"/>
      <c r="X25" s="53"/>
      <c r="Y25" s="54" t="s">
        <v>30</v>
      </c>
      <c r="Z25" s="55">
        <f>0</f>
        <v>0</v>
      </c>
    </row>
    <row r="26" spans="1:34" x14ac:dyDescent="0.3">
      <c r="E26" s="67"/>
      <c r="G26" s="68"/>
      <c r="H26"/>
      <c r="I26"/>
      <c r="X26" s="53">
        <v>108083.51</v>
      </c>
      <c r="Y26" s="54" t="s">
        <v>31</v>
      </c>
      <c r="Z26" s="55">
        <f>0</f>
        <v>0</v>
      </c>
      <c r="AA26" s="10">
        <f>X26+Z26</f>
        <v>108083.51</v>
      </c>
    </row>
    <row r="27" spans="1:34" x14ac:dyDescent="0.3">
      <c r="B27" s="11"/>
      <c r="C27" s="11"/>
      <c r="D27" s="11"/>
      <c r="E27" s="69"/>
      <c r="G27" s="70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/>
      <c r="X27" s="89">
        <v>0</v>
      </c>
      <c r="Y27" s="56" t="s">
        <v>32</v>
      </c>
      <c r="Z27" s="55">
        <f>0</f>
        <v>0</v>
      </c>
      <c r="AA27" s="10">
        <f t="shared" ref="AA27:AA28" si="4">X27+Z27</f>
        <v>0</v>
      </c>
    </row>
    <row r="28" spans="1:34" x14ac:dyDescent="0.3">
      <c r="B28" s="82" t="s">
        <v>62</v>
      </c>
      <c r="C28" s="8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89">
        <v>0</v>
      </c>
      <c r="Y28" s="54" t="s">
        <v>33</v>
      </c>
      <c r="Z28" s="55">
        <f>0</f>
        <v>0</v>
      </c>
      <c r="AA28" s="10">
        <f t="shared" si="4"/>
        <v>0</v>
      </c>
    </row>
    <row r="29" spans="1:34" x14ac:dyDescent="0.3">
      <c r="B29" s="2"/>
      <c r="C29" s="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 s="10"/>
      <c r="X29" s="89">
        <v>7647364.0599999987</v>
      </c>
      <c r="Y29" s="54" t="s">
        <v>34</v>
      </c>
      <c r="Z29" s="55">
        <f>X18</f>
        <v>47235.59</v>
      </c>
      <c r="AA29" s="10">
        <f>X29+Z29</f>
        <v>7694599.6499999985</v>
      </c>
    </row>
    <row r="30" spans="1:34" x14ac:dyDescent="0.3">
      <c r="B30" s="2"/>
      <c r="C30" s="2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/>
      <c r="X30" s="89">
        <v>38078976.870000005</v>
      </c>
      <c r="Y30" s="54" t="s">
        <v>35</v>
      </c>
      <c r="Z30" s="55">
        <f>X17</f>
        <v>225000</v>
      </c>
      <c r="AA30" s="10">
        <f>X30+Z30</f>
        <v>38303976.870000005</v>
      </c>
    </row>
    <row r="31" spans="1:34" ht="15" thickBot="1" x14ac:dyDescent="0.35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 s="90">
        <f>SUM(X24:X30)</f>
        <v>45834424.440000005</v>
      </c>
      <c r="Y31" s="54"/>
      <c r="Z31" s="57">
        <f>SUM(Z24:Z30)</f>
        <v>272235.58999999997</v>
      </c>
      <c r="AA31" s="57">
        <f>SUM(AA24:AA30)</f>
        <v>46106660.030000001</v>
      </c>
    </row>
    <row r="32" spans="1:34" ht="15" thickTop="1" x14ac:dyDescent="0.3">
      <c r="B32" s="82" t="s">
        <v>63</v>
      </c>
      <c r="C32" s="8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54"/>
      <c r="Z32" s="55"/>
    </row>
    <row r="33" spans="2:35" x14ac:dyDescent="0.3">
      <c r="B33" s="2"/>
      <c r="C33" s="2"/>
      <c r="D33" s="2"/>
      <c r="E33" s="2"/>
      <c r="G33" s="68"/>
      <c r="H33"/>
      <c r="I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54"/>
      <c r="Z33" s="55"/>
    </row>
    <row r="34" spans="2:35" x14ac:dyDescent="0.3">
      <c r="B34" s="2"/>
      <c r="C34" s="2"/>
      <c r="D34" s="2"/>
      <c r="E34" s="2"/>
      <c r="G34" s="68"/>
      <c r="H34"/>
      <c r="I34"/>
      <c r="K34"/>
      <c r="L34"/>
      <c r="M34"/>
      <c r="N34"/>
      <c r="O34"/>
      <c r="P34"/>
      <c r="Q34"/>
      <c r="R34"/>
      <c r="S34"/>
      <c r="T34"/>
      <c r="U34"/>
      <c r="Y34"/>
      <c r="Z34"/>
      <c r="AI34" s="10">
        <f>R22-Z31</f>
        <v>1196095.5499999998</v>
      </c>
    </row>
    <row r="35" spans="2:35" x14ac:dyDescent="0.3">
      <c r="B35" s="2"/>
      <c r="C35" s="2"/>
      <c r="D35" s="2"/>
      <c r="E35" s="2"/>
      <c r="G35" s="68"/>
      <c r="H35"/>
      <c r="I35"/>
      <c r="K35"/>
      <c r="L35"/>
      <c r="M35"/>
      <c r="N35" s="58"/>
      <c r="O35" s="58"/>
      <c r="P35" s="58"/>
      <c r="Q35" s="58"/>
      <c r="R35" s="58"/>
      <c r="S35" s="58"/>
      <c r="T35" s="58"/>
      <c r="U35" s="58"/>
      <c r="Y35" s="58">
        <v>45839</v>
      </c>
      <c r="Z35" s="58"/>
      <c r="AA35" s="10">
        <f>L20</f>
        <v>793159.33</v>
      </c>
    </row>
    <row r="36" spans="2:35" x14ac:dyDescent="0.3">
      <c r="B36" s="82" t="s">
        <v>64</v>
      </c>
      <c r="C36" s="82"/>
      <c r="D36" s="2"/>
      <c r="E36" s="2"/>
      <c r="G36" s="68"/>
      <c r="H36"/>
      <c r="I36"/>
      <c r="N36" s="58"/>
      <c r="O36" s="58"/>
      <c r="P36" s="58"/>
      <c r="Q36" s="58"/>
      <c r="R36" s="58"/>
      <c r="S36" s="58"/>
      <c r="T36" s="58"/>
      <c r="U36" s="58"/>
      <c r="Y36" s="58">
        <v>45870</v>
      </c>
      <c r="Z36" s="58"/>
      <c r="AA36" s="59">
        <f>M20</f>
        <v>402936.22</v>
      </c>
    </row>
    <row r="37" spans="2:35" x14ac:dyDescent="0.3">
      <c r="E37" s="71"/>
      <c r="G37" s="68"/>
      <c r="H37"/>
      <c r="I37"/>
      <c r="N37" s="58"/>
      <c r="O37" s="58"/>
      <c r="P37" s="58"/>
      <c r="Q37" s="58"/>
      <c r="R37" s="58"/>
      <c r="S37" s="58"/>
      <c r="T37" s="58"/>
      <c r="U37" s="58"/>
      <c r="Y37" s="58">
        <v>45901</v>
      </c>
      <c r="Z37" s="58"/>
      <c r="AA37" s="59">
        <f>N20</f>
        <v>272235.58999999997</v>
      </c>
    </row>
    <row r="38" spans="2:35" x14ac:dyDescent="0.3">
      <c r="E38" s="71"/>
      <c r="G38" s="68"/>
      <c r="H38"/>
      <c r="I38"/>
      <c r="Y38" s="53"/>
      <c r="Z38" s="53"/>
      <c r="AA38" s="53"/>
    </row>
    <row r="39" spans="2:35" ht="15" thickBot="1" x14ac:dyDescent="0.35">
      <c r="E39" s="72"/>
      <c r="H39"/>
      <c r="I39"/>
      <c r="N39" s="60"/>
      <c r="O39" s="60"/>
      <c r="P39" s="60"/>
      <c r="Q39" s="60"/>
      <c r="R39" s="60"/>
      <c r="S39" s="60"/>
      <c r="T39" s="60"/>
      <c r="U39" s="60"/>
      <c r="Y39" s="60" t="s">
        <v>36</v>
      </c>
      <c r="Z39" s="62">
        <v>45901</v>
      </c>
      <c r="AA39" s="61">
        <f>SUM(AA35:AA38)</f>
        <v>1468331.1399999997</v>
      </c>
    </row>
    <row r="40" spans="2:35" ht="15" thickTop="1" x14ac:dyDescent="0.3">
      <c r="H40"/>
      <c r="I40"/>
      <c r="M40" s="53">
        <f>X31+AA37</f>
        <v>46106660.030000009</v>
      </c>
      <c r="Y40" s="53"/>
      <c r="Z40" s="53"/>
      <c r="AA40" s="53"/>
    </row>
    <row r="41" spans="2:35" x14ac:dyDescent="0.3">
      <c r="H41"/>
      <c r="I41"/>
      <c r="P41" s="62"/>
      <c r="Q41" s="62"/>
      <c r="R41" s="62"/>
      <c r="S41" s="62"/>
      <c r="T41" s="62"/>
      <c r="U41" s="62"/>
      <c r="Y41" s="75"/>
      <c r="Z41" s="75"/>
      <c r="AA41" s="76"/>
    </row>
    <row r="42" spans="2:35" x14ac:dyDescent="0.3">
      <c r="E42" s="73"/>
      <c r="G42" s="68"/>
      <c r="H42"/>
      <c r="I42"/>
      <c r="P42" s="62"/>
      <c r="Q42" s="62"/>
      <c r="R42" s="62"/>
      <c r="S42" s="62"/>
      <c r="T42" s="62"/>
      <c r="U42" s="62"/>
      <c r="V42" s="75"/>
      <c r="W42" s="75"/>
      <c r="X42" s="76"/>
      <c r="Y42"/>
      <c r="Z42"/>
    </row>
    <row r="43" spans="2:35" x14ac:dyDescent="0.3">
      <c r="E43" s="73"/>
      <c r="G43" s="68"/>
      <c r="H43"/>
      <c r="I43"/>
      <c r="P43" s="62"/>
      <c r="Q43" s="62"/>
      <c r="R43" s="62"/>
      <c r="S43" s="62"/>
      <c r="T43" s="62"/>
      <c r="U43" s="62"/>
      <c r="V43" s="75"/>
      <c r="W43" s="75"/>
      <c r="X43" s="76"/>
      <c r="Y43"/>
      <c r="Z43"/>
    </row>
    <row r="44" spans="2:35" x14ac:dyDescent="0.3">
      <c r="E44" s="73"/>
      <c r="G44" s="68"/>
      <c r="H44"/>
      <c r="I44"/>
      <c r="V44" s="76"/>
      <c r="W44" s="76"/>
      <c r="X44" s="76"/>
      <c r="Y44"/>
      <c r="Z44"/>
    </row>
    <row r="45" spans="2:35" x14ac:dyDescent="0.3">
      <c r="E45" s="69"/>
      <c r="G45" s="70"/>
      <c r="H45"/>
      <c r="I45"/>
      <c r="P45" s="60"/>
      <c r="Q45" s="60"/>
      <c r="R45" s="60"/>
      <c r="S45" s="60"/>
      <c r="T45" s="60"/>
      <c r="U45" s="60"/>
      <c r="V45" s="77"/>
      <c r="W45" s="77"/>
      <c r="X45" s="77"/>
      <c r="Y45" s="10"/>
      <c r="Z45"/>
    </row>
    <row r="46" spans="2:35" x14ac:dyDescent="0.3">
      <c r="V46" s="76"/>
      <c r="W46" s="76"/>
      <c r="X46" s="76"/>
      <c r="Y46"/>
      <c r="Z46"/>
    </row>
    <row r="47" spans="2:35" x14ac:dyDescent="0.3">
      <c r="F47"/>
      <c r="G47"/>
      <c r="H47"/>
      <c r="I47"/>
      <c r="V47" s="76"/>
      <c r="W47" s="76"/>
      <c r="X47" s="76"/>
      <c r="Y47"/>
      <c r="Z47"/>
    </row>
    <row r="48" spans="2:35" x14ac:dyDescent="0.3">
      <c r="F48"/>
      <c r="G48"/>
      <c r="H48"/>
      <c r="I48"/>
      <c r="P48" s="60"/>
      <c r="Q48" s="60"/>
      <c r="R48" s="60"/>
      <c r="S48" s="60"/>
      <c r="T48" s="60"/>
      <c r="U48" s="60"/>
      <c r="V48" s="77"/>
      <c r="W48" s="77"/>
      <c r="X48" s="77"/>
      <c r="Y48" s="10"/>
      <c r="Z48"/>
    </row>
    <row r="49" spans="1:35" x14ac:dyDescent="0.3">
      <c r="V49" s="76"/>
      <c r="W49" s="76"/>
      <c r="X49" s="78"/>
    </row>
    <row r="50" spans="1:35" x14ac:dyDescent="0.3">
      <c r="V50" s="76"/>
      <c r="W50" s="76"/>
      <c r="X50" s="78"/>
    </row>
    <row r="51" spans="1:35" x14ac:dyDescent="0.3">
      <c r="T51" s="60"/>
      <c r="U51" s="60"/>
      <c r="V51" s="77"/>
      <c r="W51" s="77"/>
      <c r="X51" s="79"/>
    </row>
    <row r="52" spans="1:35" x14ac:dyDescent="0.3">
      <c r="V52" s="76"/>
      <c r="W52" s="76"/>
      <c r="X52" s="78"/>
    </row>
    <row r="53" spans="1:35" x14ac:dyDescent="0.3">
      <c r="V53" s="76"/>
      <c r="W53" s="76"/>
      <c r="X53" s="80"/>
    </row>
    <row r="54" spans="1:35" x14ac:dyDescent="0.3">
      <c r="Z54" s="64"/>
    </row>
    <row r="55" spans="1:35" s="2" customFormat="1" x14ac:dyDescent="0.3">
      <c r="A55"/>
      <c r="B55"/>
      <c r="C55"/>
      <c r="D55"/>
      <c r="E55"/>
      <c r="J55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63"/>
      <c r="Z55" s="64"/>
      <c r="AA55"/>
      <c r="AB55"/>
      <c r="AC55"/>
      <c r="AD55"/>
      <c r="AE55"/>
      <c r="AF55"/>
      <c r="AG55"/>
      <c r="AH55"/>
      <c r="AI55"/>
    </row>
    <row r="56" spans="1:35" x14ac:dyDescent="0.3">
      <c r="Z56" s="64"/>
    </row>
    <row r="58" spans="1:35" s="2" customFormat="1" x14ac:dyDescent="0.3">
      <c r="A58"/>
      <c r="B58"/>
      <c r="C58"/>
      <c r="D58"/>
      <c r="E58"/>
      <c r="J58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63"/>
      <c r="AA58"/>
      <c r="AB58"/>
      <c r="AC58"/>
      <c r="AD58"/>
      <c r="AE58"/>
      <c r="AF58"/>
      <c r="AG58"/>
      <c r="AH58"/>
      <c r="AI58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A01E-C21C-4D23-B99A-8BD4E5E4549B}">
  <sheetPr>
    <tabColor rgb="FF92D050"/>
  </sheetPr>
  <dimension ref="F1:Z1"/>
  <sheetViews>
    <sheetView zoomScaleNormal="100" zoomScaleSheetLayoutView="100" workbookViewId="0">
      <selection activeCell="G19" sqref="G19"/>
    </sheetView>
  </sheetViews>
  <sheetFormatPr defaultColWidth="8.88671875" defaultRowHeight="14.4" x14ac:dyDescent="0.3"/>
  <cols>
    <col min="6" max="10" width="8.88671875" style="2"/>
    <col min="11" max="11" width="8.88671875" style="81"/>
    <col min="12" max="15" width="8.88671875" style="63"/>
    <col min="16" max="23" width="8.88671875" style="53"/>
    <col min="24" max="24" width="8.88671875" style="63"/>
    <col min="25" max="26" width="8.88671875" style="2"/>
  </cols>
  <sheetData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Irregular 2025-26 WP</vt:lpstr>
      <vt:lpstr>July 2025 YTD</vt:lpstr>
      <vt:lpstr>Aug 2025</vt:lpstr>
      <vt:lpstr>Aug 2025 YTD</vt:lpstr>
      <vt:lpstr>Sept 2025</vt:lpstr>
      <vt:lpstr>Sept 2025 YTD</vt:lpstr>
      <vt:lpstr>JUNE 2025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Mosibudi Rabothata</dc:creator>
  <cp:lastModifiedBy>Mosibudi Rabothata</cp:lastModifiedBy>
  <cp:lastPrinted>2025-08-18T06:52:15Z</cp:lastPrinted>
  <dcterms:created xsi:type="dcterms:W3CDTF">2024-08-16T04:31:52Z</dcterms:created>
  <dcterms:modified xsi:type="dcterms:W3CDTF">2025-10-13T08:22:50Z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2024-08-16T05:01:38Z</vt:lpwstr>
  </property>
  <property fmtid="{D5CDD505-2E9C-101B-9397-08002B2CF9AE}" pid="4" name="MSIP_Label_616f4fcd-8401-41c8-bfac-a60235e9eb06_Method">
    <vt:lpwstr>Standard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c6cb0c36-8dc9-4f06-82e4-6a71f6580438</vt:lpwstr>
  </property>
  <property fmtid="{D5CDD505-2E9C-101B-9397-08002B2CF9AE}" pid="8" name="MSIP_Label_616f4fcd-8401-41c8-bfac-a60235e9eb06_ContentBits">
    <vt:lpwstr>0</vt:lpwstr>
  </property>
</Properties>
</file>